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d.docs.live.net/eb30495597345338/Documentos/2024/1. CHIA 2024/1. CONTRATACION/23. INSUMOS VETERINARIOS - Dllo Economico/"/>
    </mc:Choice>
  </mc:AlternateContent>
  <xr:revisionPtr revIDLastSave="296" documentId="8_{CCD80D8D-C0F6-0442-A3AE-62D8F5824893}" xr6:coauthVersionLast="47" xr6:coauthVersionMax="47" xr10:uidLastSave="{267BF918-8A3F-41EB-ADC2-6465AF46F294}"/>
  <bookViews>
    <workbookView xWindow="-120" yWindow="-120" windowWidth="20730" windowHeight="11040" xr2:uid="{00000000-000D-0000-FFFF-FFFF00000000}"/>
  </bookViews>
  <sheets>
    <sheet name="LOTE 1" sheetId="2" r:id="rId1"/>
    <sheet name="LOTE 2" sheetId="8" r:id="rId2"/>
    <sheet name="LOTE 3" sheetId="9" r:id="rId3"/>
    <sheet name="LOTE 4" sheetId="5" r:id="rId4"/>
    <sheet name="LOTE 5" sheetId="6" r:id="rId5"/>
    <sheet name="LOTE 6" sheetId="7" r:id="rId6"/>
  </sheets>
  <definedNames>
    <definedName name="_xlnm.Print_Area" localSheetId="0">'LOTE 1'!$A$1:$T$80</definedName>
    <definedName name="_xlnm.Print_Area" localSheetId="1">'LOTE 2'!$A$1:$W$32</definedName>
    <definedName name="_xlnm.Print_Area" localSheetId="2">'LOTE 3'!$A$3:$Y$65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4" i="9" l="1"/>
  <c r="W64" i="9" s="1"/>
  <c r="X64" i="9" s="1"/>
  <c r="Y64" i="9" s="1"/>
  <c r="U63" i="9"/>
  <c r="W63" i="9" s="1"/>
  <c r="X63" i="9" s="1"/>
  <c r="Y63" i="9" s="1"/>
  <c r="U62" i="9"/>
  <c r="W62" i="9" s="1"/>
  <c r="X62" i="9" s="1"/>
  <c r="Y62" i="9" s="1"/>
  <c r="U59" i="9"/>
  <c r="W59" i="9" s="1"/>
  <c r="X59" i="9" s="1"/>
  <c r="Y59" i="9" s="1"/>
  <c r="U65" i="9"/>
  <c r="U61" i="9"/>
  <c r="U60" i="9"/>
  <c r="U58" i="9"/>
  <c r="W58" i="9" s="1"/>
  <c r="X58" i="9" s="1"/>
  <c r="Y58" i="9" s="1"/>
  <c r="U57" i="9"/>
  <c r="U56" i="9"/>
  <c r="U55" i="9"/>
  <c r="U54" i="9"/>
  <c r="U53" i="9"/>
  <c r="U52" i="9"/>
  <c r="U51" i="9"/>
  <c r="U50" i="9"/>
  <c r="W50" i="9" s="1"/>
  <c r="X50" i="9" s="1"/>
  <c r="Y50" i="9" s="1"/>
  <c r="U49" i="9"/>
  <c r="U48" i="9"/>
  <c r="U47" i="9"/>
  <c r="U46" i="9"/>
  <c r="U45" i="9"/>
  <c r="U44" i="9"/>
  <c r="U43" i="9"/>
  <c r="U42" i="9"/>
  <c r="W42" i="9" s="1"/>
  <c r="X42" i="9" s="1"/>
  <c r="Y42" i="9" s="1"/>
  <c r="U41" i="9"/>
  <c r="U40" i="9"/>
  <c r="U39" i="9"/>
  <c r="U38" i="9"/>
  <c r="U37" i="9"/>
  <c r="U36" i="9"/>
  <c r="U35" i="9"/>
  <c r="U34" i="9"/>
  <c r="W34" i="9" s="1"/>
  <c r="U33" i="9"/>
  <c r="U32" i="9"/>
  <c r="U31" i="9"/>
  <c r="U30" i="9"/>
  <c r="U29" i="9"/>
  <c r="U28" i="9"/>
  <c r="U27" i="9"/>
  <c r="U26" i="9"/>
  <c r="W26" i="9" s="1"/>
  <c r="U25" i="9"/>
  <c r="U24" i="9"/>
  <c r="U23" i="9"/>
  <c r="U22" i="9"/>
  <c r="U21" i="9"/>
  <c r="U20" i="9"/>
  <c r="U19" i="9"/>
  <c r="U18" i="9"/>
  <c r="W18" i="9" s="1"/>
  <c r="X18" i="9" s="1"/>
  <c r="Y18" i="9" s="1"/>
  <c r="U17" i="9"/>
  <c r="U16" i="9"/>
  <c r="U15" i="9"/>
  <c r="U14" i="9"/>
  <c r="U13" i="9"/>
  <c r="U12" i="9"/>
  <c r="U11" i="9"/>
  <c r="U10" i="9"/>
  <c r="W10" i="9" s="1"/>
  <c r="X10" i="9" s="1"/>
  <c r="Y10" i="9" s="1"/>
  <c r="U9" i="9"/>
  <c r="U8" i="9"/>
  <c r="U7" i="9"/>
  <c r="U6" i="9"/>
  <c r="U5" i="9"/>
  <c r="W5" i="9" s="1"/>
  <c r="X5" i="9" s="1"/>
  <c r="Y5" i="9" s="1"/>
  <c r="W65" i="9"/>
  <c r="W61" i="9"/>
  <c r="W60" i="9"/>
  <c r="W57" i="9"/>
  <c r="W56" i="9"/>
  <c r="W55" i="9"/>
  <c r="W54" i="9"/>
  <c r="X54" i="9" s="1"/>
  <c r="Y54" i="9" s="1"/>
  <c r="W53" i="9"/>
  <c r="W52" i="9"/>
  <c r="X52" i="9" s="1"/>
  <c r="Y52" i="9" s="1"/>
  <c r="W51" i="9"/>
  <c r="W49" i="9"/>
  <c r="W48" i="9"/>
  <c r="W47" i="9"/>
  <c r="W46" i="9"/>
  <c r="X46" i="9" s="1"/>
  <c r="Y46" i="9" s="1"/>
  <c r="W45" i="9"/>
  <c r="W44" i="9"/>
  <c r="X44" i="9" s="1"/>
  <c r="Y44" i="9" s="1"/>
  <c r="W43" i="9"/>
  <c r="W41" i="9"/>
  <c r="W40" i="9"/>
  <c r="W39" i="9"/>
  <c r="X39" i="9" s="1"/>
  <c r="Y39" i="9" s="1"/>
  <c r="W38" i="9"/>
  <c r="X38" i="9" s="1"/>
  <c r="Y38" i="9" s="1"/>
  <c r="W37" i="9"/>
  <c r="W36" i="9"/>
  <c r="X36" i="9" s="1"/>
  <c r="Y36" i="9" s="1"/>
  <c r="W35" i="9"/>
  <c r="W33" i="9"/>
  <c r="X33" i="9" s="1"/>
  <c r="Y33" i="9" s="1"/>
  <c r="W32" i="9"/>
  <c r="W31" i="9"/>
  <c r="X31" i="9" s="1"/>
  <c r="Y31" i="9" s="1"/>
  <c r="W30" i="9"/>
  <c r="X30" i="9" s="1"/>
  <c r="Y30" i="9" s="1"/>
  <c r="W29" i="9"/>
  <c r="W28" i="9"/>
  <c r="X28" i="9" s="1"/>
  <c r="Y28" i="9" s="1"/>
  <c r="W27" i="9"/>
  <c r="W25" i="9"/>
  <c r="X25" i="9" s="1"/>
  <c r="Y25" i="9" s="1"/>
  <c r="W24" i="9"/>
  <c r="W23" i="9"/>
  <c r="W22" i="9"/>
  <c r="X22" i="9" s="1"/>
  <c r="Y22" i="9" s="1"/>
  <c r="W21" i="9"/>
  <c r="W20" i="9"/>
  <c r="X20" i="9" s="1"/>
  <c r="Y20" i="9" s="1"/>
  <c r="W19" i="9"/>
  <c r="W17" i="9"/>
  <c r="X17" i="9" s="1"/>
  <c r="Y17" i="9" s="1"/>
  <c r="W16" i="9"/>
  <c r="W15" i="9"/>
  <c r="W14" i="9"/>
  <c r="X14" i="9" s="1"/>
  <c r="Y14" i="9" s="1"/>
  <c r="W13" i="9"/>
  <c r="W12" i="9"/>
  <c r="X12" i="9" s="1"/>
  <c r="Y12" i="9" s="1"/>
  <c r="W11" i="9"/>
  <c r="W9" i="9"/>
  <c r="X9" i="9" s="1"/>
  <c r="Y9" i="9" s="1"/>
  <c r="W8" i="9"/>
  <c r="W7" i="9"/>
  <c r="X7" i="9" s="1"/>
  <c r="Y7" i="9" s="1"/>
  <c r="W6" i="9"/>
  <c r="X6" i="9" s="1"/>
  <c r="Y6" i="9" s="1"/>
  <c r="X8" i="9"/>
  <c r="Y8" i="9" s="1"/>
  <c r="X11" i="9"/>
  <c r="Y11" i="9" s="1"/>
  <c r="X13" i="9"/>
  <c r="Y13" i="9" s="1"/>
  <c r="X15" i="9"/>
  <c r="Y15" i="9" s="1"/>
  <c r="X16" i="9"/>
  <c r="Y16" i="9" s="1"/>
  <c r="X19" i="9"/>
  <c r="Y19" i="9" s="1"/>
  <c r="X21" i="9"/>
  <c r="Y21" i="9" s="1"/>
  <c r="X23" i="9"/>
  <c r="Y23" i="9" s="1"/>
  <c r="X24" i="9"/>
  <c r="Y24" i="9" s="1"/>
  <c r="X27" i="9"/>
  <c r="Y27" i="9" s="1"/>
  <c r="X29" i="9"/>
  <c r="Y29" i="9"/>
  <c r="X32" i="9"/>
  <c r="Y32" i="9" s="1"/>
  <c r="X35" i="9"/>
  <c r="Y35" i="9" s="1"/>
  <c r="X37" i="9"/>
  <c r="Y37" i="9"/>
  <c r="X40" i="9"/>
  <c r="Y40" i="9" s="1"/>
  <c r="X41" i="9"/>
  <c r="Y41" i="9" s="1"/>
  <c r="X43" i="9"/>
  <c r="Y43" i="9" s="1"/>
  <c r="X45" i="9"/>
  <c r="Y45" i="9" s="1"/>
  <c r="X47" i="9"/>
  <c r="Y47" i="9" s="1"/>
  <c r="X48" i="9"/>
  <c r="Y48" i="9" s="1"/>
  <c r="X49" i="9"/>
  <c r="Y49" i="9" s="1"/>
  <c r="X51" i="9"/>
  <c r="Y51" i="9" s="1"/>
  <c r="X53" i="9"/>
  <c r="Y53" i="9" s="1"/>
  <c r="X55" i="9"/>
  <c r="Y55" i="9" s="1"/>
  <c r="X56" i="9"/>
  <c r="Y56" i="9" s="1"/>
  <c r="X57" i="9"/>
  <c r="Y57" i="9" s="1"/>
  <c r="X60" i="9"/>
  <c r="Y60" i="9" s="1"/>
  <c r="X61" i="9"/>
  <c r="Y61" i="9" s="1"/>
  <c r="X65" i="9"/>
  <c r="Y65" i="9" s="1"/>
  <c r="T8" i="7"/>
  <c r="U8" i="7" s="1"/>
  <c r="V8" i="7" s="1"/>
  <c r="T7" i="7"/>
  <c r="U7" i="7" s="1"/>
  <c r="V7" i="7" s="1"/>
  <c r="T6" i="7"/>
  <c r="U6" i="7" s="1"/>
  <c r="V6" i="7" s="1"/>
  <c r="AC8" i="6"/>
  <c r="AA8" i="6"/>
  <c r="AB8" i="6" s="1"/>
  <c r="Y8" i="6"/>
  <c r="X15" i="5"/>
  <c r="X13" i="5"/>
  <c r="T15" i="5"/>
  <c r="V15" i="5" s="1"/>
  <c r="W15" i="5" s="1"/>
  <c r="T13" i="5"/>
  <c r="V13" i="5" s="1"/>
  <c r="V7" i="5"/>
  <c r="T7" i="5"/>
  <c r="X26" i="9" l="1"/>
  <c r="Y26" i="9" s="1"/>
  <c r="X34" i="9"/>
  <c r="Y34" i="9" s="1"/>
  <c r="W13" i="5"/>
  <c r="W7" i="5"/>
  <c r="X7" i="5" l="1"/>
  <c r="X17" i="5" s="1"/>
  <c r="U15" i="8"/>
  <c r="V15" i="8" s="1"/>
  <c r="U9" i="8"/>
  <c r="V9" i="8" s="1"/>
  <c r="U5" i="8"/>
  <c r="V5" i="8" s="1"/>
  <c r="R66" i="2"/>
  <c r="S66" i="2" s="1"/>
  <c r="T66" i="2" s="1"/>
  <c r="R65" i="2"/>
  <c r="S65" i="2" s="1"/>
  <c r="T65" i="2" s="1"/>
  <c r="R64" i="2"/>
  <c r="S64" i="2" s="1"/>
  <c r="T64" i="2" s="1"/>
  <c r="S63" i="2"/>
  <c r="T63" i="2" s="1"/>
  <c r="R63" i="2"/>
  <c r="R62" i="2"/>
  <c r="S62" i="2" s="1"/>
  <c r="T62" i="2" s="1"/>
  <c r="S61" i="2"/>
  <c r="T61" i="2" s="1"/>
  <c r="R61" i="2"/>
  <c r="S60" i="2"/>
  <c r="T60" i="2" s="1"/>
  <c r="R60" i="2"/>
  <c r="R59" i="2"/>
  <c r="S59" i="2" s="1"/>
  <c r="T59" i="2" s="1"/>
  <c r="R58" i="2"/>
  <c r="S58" i="2" s="1"/>
  <c r="T58" i="2" s="1"/>
  <c r="R57" i="2"/>
  <c r="S57" i="2" s="1"/>
  <c r="T57" i="2" s="1"/>
  <c r="R56" i="2"/>
  <c r="S56" i="2" s="1"/>
  <c r="T56" i="2" s="1"/>
  <c r="R55" i="2"/>
  <c r="S55" i="2" s="1"/>
  <c r="T55" i="2" s="1"/>
  <c r="R54" i="2"/>
  <c r="S54" i="2" s="1"/>
  <c r="T54" i="2" s="1"/>
  <c r="R53" i="2"/>
  <c r="S53" i="2" s="1"/>
  <c r="T53" i="2" s="1"/>
  <c r="R52" i="2"/>
  <c r="S52" i="2" s="1"/>
  <c r="T52" i="2" s="1"/>
  <c r="R51" i="2"/>
  <c r="S51" i="2" s="1"/>
  <c r="T51" i="2" s="1"/>
  <c r="R50" i="2"/>
  <c r="S50" i="2" s="1"/>
  <c r="T50" i="2" s="1"/>
  <c r="R49" i="2"/>
  <c r="S49" i="2" s="1"/>
  <c r="T49" i="2" s="1"/>
  <c r="R48" i="2"/>
  <c r="S48" i="2" s="1"/>
  <c r="T48" i="2" s="1"/>
  <c r="R47" i="2"/>
  <c r="S47" i="2" s="1"/>
  <c r="T47" i="2" s="1"/>
  <c r="R46" i="2"/>
  <c r="S46" i="2" s="1"/>
  <c r="T46" i="2" s="1"/>
  <c r="R45" i="2"/>
  <c r="S45" i="2" s="1"/>
  <c r="T45" i="2" s="1"/>
  <c r="S44" i="2"/>
  <c r="T44" i="2" s="1"/>
  <c r="R44" i="2"/>
  <c r="R43" i="2"/>
  <c r="S43" i="2" s="1"/>
  <c r="T43" i="2" s="1"/>
  <c r="R42" i="2"/>
  <c r="S42" i="2" s="1"/>
  <c r="T42" i="2" s="1"/>
  <c r="R41" i="2"/>
  <c r="S41" i="2" s="1"/>
  <c r="T41" i="2" s="1"/>
  <c r="R40" i="2"/>
  <c r="S40" i="2" s="1"/>
  <c r="T40" i="2" s="1"/>
  <c r="R39" i="2"/>
  <c r="S39" i="2" s="1"/>
  <c r="T39" i="2" s="1"/>
  <c r="R38" i="2"/>
  <c r="S38" i="2" s="1"/>
  <c r="T38" i="2" s="1"/>
  <c r="S37" i="2"/>
  <c r="T37" i="2" s="1"/>
  <c r="R37" i="2"/>
  <c r="R36" i="2"/>
  <c r="S36" i="2" s="1"/>
  <c r="T36" i="2" s="1"/>
  <c r="R35" i="2"/>
  <c r="S35" i="2" s="1"/>
  <c r="T35" i="2" s="1"/>
  <c r="R34" i="2"/>
  <c r="S34" i="2" s="1"/>
  <c r="T34" i="2" s="1"/>
  <c r="R33" i="2"/>
  <c r="S33" i="2" s="1"/>
  <c r="T33" i="2" s="1"/>
  <c r="R32" i="2"/>
  <c r="S32" i="2" s="1"/>
  <c r="T32" i="2" s="1"/>
  <c r="S31" i="2"/>
  <c r="T31" i="2" s="1"/>
  <c r="R31" i="2"/>
  <c r="R30" i="2"/>
  <c r="S30" i="2" s="1"/>
  <c r="T30" i="2" s="1"/>
  <c r="S29" i="2"/>
  <c r="T29" i="2" s="1"/>
  <c r="R29" i="2"/>
  <c r="S28" i="2"/>
  <c r="T28" i="2" s="1"/>
  <c r="R28" i="2"/>
  <c r="R27" i="2"/>
  <c r="S27" i="2" s="1"/>
  <c r="T27" i="2" s="1"/>
  <c r="R26" i="2"/>
  <c r="S26" i="2" s="1"/>
  <c r="T26" i="2" s="1"/>
  <c r="R25" i="2"/>
  <c r="S25" i="2" s="1"/>
  <c r="T25" i="2" s="1"/>
  <c r="S24" i="2"/>
  <c r="T24" i="2" s="1"/>
  <c r="R24" i="2"/>
  <c r="R23" i="2"/>
  <c r="S23" i="2" s="1"/>
  <c r="T23" i="2" s="1"/>
  <c r="S22" i="2"/>
  <c r="T22" i="2" s="1"/>
  <c r="R22" i="2"/>
  <c r="R21" i="2"/>
  <c r="S21" i="2" s="1"/>
  <c r="T21" i="2" s="1"/>
  <c r="R20" i="2"/>
  <c r="S20" i="2" s="1"/>
  <c r="T20" i="2" s="1"/>
  <c r="R19" i="2"/>
  <c r="S19" i="2" s="1"/>
  <c r="T19" i="2" s="1"/>
  <c r="R18" i="2"/>
  <c r="S18" i="2" s="1"/>
  <c r="T18" i="2" s="1"/>
  <c r="R17" i="2"/>
  <c r="S17" i="2" s="1"/>
  <c r="T17" i="2" s="1"/>
  <c r="R16" i="2"/>
  <c r="S16" i="2" s="1"/>
  <c r="T16" i="2" s="1"/>
  <c r="R15" i="2"/>
  <c r="S15" i="2" s="1"/>
  <c r="T15" i="2" s="1"/>
  <c r="R14" i="2"/>
  <c r="S14" i="2" s="1"/>
  <c r="T14" i="2" s="1"/>
  <c r="R13" i="2"/>
  <c r="S13" i="2" s="1"/>
  <c r="T13" i="2" s="1"/>
  <c r="R12" i="2"/>
  <c r="S12" i="2" s="1"/>
  <c r="T12" i="2" s="1"/>
  <c r="R11" i="2"/>
  <c r="S11" i="2" s="1"/>
  <c r="T11" i="2" s="1"/>
  <c r="R10" i="2"/>
  <c r="S10" i="2" s="1"/>
  <c r="T10" i="2" s="1"/>
  <c r="R9" i="2"/>
  <c r="S9" i="2" s="1"/>
  <c r="T9" i="2" s="1"/>
  <c r="R8" i="2"/>
  <c r="S8" i="2" s="1"/>
  <c r="T8" i="2" s="1"/>
  <c r="S7" i="2"/>
  <c r="T7" i="2" s="1"/>
  <c r="R7" i="2"/>
  <c r="R6" i="2"/>
  <c r="S6" i="2" s="1"/>
  <c r="T6" i="2" s="1"/>
  <c r="R5" i="2"/>
  <c r="S5" i="2" s="1"/>
  <c r="T5" i="2" s="1"/>
  <c r="N15" i="5"/>
  <c r="O15" i="5" s="1"/>
  <c r="P15" i="5" s="1"/>
  <c r="N13" i="5"/>
  <c r="O13" i="5" s="1"/>
  <c r="P13" i="5" s="1"/>
  <c r="O7" i="5"/>
  <c r="P7" i="5" s="1"/>
  <c r="N7" i="5"/>
  <c r="I15" i="5"/>
  <c r="J15" i="5" s="1"/>
  <c r="J13" i="5"/>
  <c r="K13" i="5" s="1"/>
  <c r="R13" i="5" s="1"/>
  <c r="I13" i="5"/>
  <c r="K7" i="5"/>
  <c r="R7" i="5" s="1"/>
  <c r="J7" i="5"/>
  <c r="I7" i="5"/>
  <c r="H51" i="9"/>
  <c r="I51" i="9" s="1"/>
  <c r="J51" i="9" s="1"/>
  <c r="H50" i="9"/>
  <c r="I50" i="9" s="1"/>
  <c r="R6" i="9"/>
  <c r="S6" i="9" s="1"/>
  <c r="T6" i="9" s="1"/>
  <c r="R7" i="9"/>
  <c r="S7" i="9" s="1"/>
  <c r="T7" i="9" s="1"/>
  <c r="R8" i="9"/>
  <c r="S8" i="9" s="1"/>
  <c r="T8" i="9" s="1"/>
  <c r="R9" i="9"/>
  <c r="S9" i="9" s="1"/>
  <c r="T9" i="9" s="1"/>
  <c r="R10" i="9"/>
  <c r="S10" i="9" s="1"/>
  <c r="T10" i="9" s="1"/>
  <c r="R11" i="9"/>
  <c r="S11" i="9" s="1"/>
  <c r="T11" i="9" s="1"/>
  <c r="R12" i="9"/>
  <c r="S12" i="9" s="1"/>
  <c r="T12" i="9" s="1"/>
  <c r="R13" i="9"/>
  <c r="S13" i="9" s="1"/>
  <c r="T13" i="9" s="1"/>
  <c r="R14" i="9"/>
  <c r="S14" i="9" s="1"/>
  <c r="T14" i="9" s="1"/>
  <c r="R15" i="9"/>
  <c r="S15" i="9" s="1"/>
  <c r="T15" i="9" s="1"/>
  <c r="R16" i="9"/>
  <c r="S16" i="9" s="1"/>
  <c r="T16" i="9" s="1"/>
  <c r="R17" i="9"/>
  <c r="S17" i="9" s="1"/>
  <c r="T17" i="9" s="1"/>
  <c r="R18" i="9"/>
  <c r="S18" i="9" s="1"/>
  <c r="T18" i="9" s="1"/>
  <c r="R19" i="9"/>
  <c r="S19" i="9" s="1"/>
  <c r="T19" i="9" s="1"/>
  <c r="R20" i="9"/>
  <c r="S20" i="9" s="1"/>
  <c r="T20" i="9" s="1"/>
  <c r="R21" i="9"/>
  <c r="S21" i="9" s="1"/>
  <c r="T21" i="9" s="1"/>
  <c r="R22" i="9"/>
  <c r="S22" i="9" s="1"/>
  <c r="T22" i="9" s="1"/>
  <c r="R23" i="9"/>
  <c r="S23" i="9" s="1"/>
  <c r="T23" i="9" s="1"/>
  <c r="R24" i="9"/>
  <c r="S24" i="9" s="1"/>
  <c r="T24" i="9" s="1"/>
  <c r="R25" i="9"/>
  <c r="S25" i="9" s="1"/>
  <c r="T25" i="9" s="1"/>
  <c r="R26" i="9"/>
  <c r="S26" i="9" s="1"/>
  <c r="T26" i="9" s="1"/>
  <c r="R27" i="9"/>
  <c r="S27" i="9" s="1"/>
  <c r="T27" i="9" s="1"/>
  <c r="R28" i="9"/>
  <c r="S28" i="9" s="1"/>
  <c r="T28" i="9" s="1"/>
  <c r="R29" i="9"/>
  <c r="S29" i="9" s="1"/>
  <c r="T29" i="9" s="1"/>
  <c r="R30" i="9"/>
  <c r="S30" i="9" s="1"/>
  <c r="T30" i="9" s="1"/>
  <c r="R31" i="9"/>
  <c r="S31" i="9" s="1"/>
  <c r="T31" i="9" s="1"/>
  <c r="R32" i="9"/>
  <c r="S32" i="9" s="1"/>
  <c r="T32" i="9" s="1"/>
  <c r="R33" i="9"/>
  <c r="S33" i="9" s="1"/>
  <c r="T33" i="9" s="1"/>
  <c r="R34" i="9"/>
  <c r="S34" i="9" s="1"/>
  <c r="T34" i="9" s="1"/>
  <c r="R35" i="9"/>
  <c r="S35" i="9" s="1"/>
  <c r="T35" i="9" s="1"/>
  <c r="R36" i="9"/>
  <c r="S36" i="9" s="1"/>
  <c r="T36" i="9" s="1"/>
  <c r="R37" i="9"/>
  <c r="S37" i="9" s="1"/>
  <c r="T37" i="9" s="1"/>
  <c r="R38" i="9"/>
  <c r="S38" i="9" s="1"/>
  <c r="T38" i="9" s="1"/>
  <c r="R39" i="9"/>
  <c r="S39" i="9" s="1"/>
  <c r="T39" i="9" s="1"/>
  <c r="R40" i="9"/>
  <c r="S40" i="9" s="1"/>
  <c r="T40" i="9" s="1"/>
  <c r="R41" i="9"/>
  <c r="S41" i="9" s="1"/>
  <c r="T41" i="9" s="1"/>
  <c r="R42" i="9"/>
  <c r="S42" i="9" s="1"/>
  <c r="T42" i="9" s="1"/>
  <c r="R43" i="9"/>
  <c r="S43" i="9" s="1"/>
  <c r="T43" i="9" s="1"/>
  <c r="R44" i="9"/>
  <c r="S44" i="9" s="1"/>
  <c r="T44" i="9" s="1"/>
  <c r="R45" i="9"/>
  <c r="S45" i="9" s="1"/>
  <c r="T45" i="9" s="1"/>
  <c r="R46" i="9"/>
  <c r="S46" i="9" s="1"/>
  <c r="T46" i="9" s="1"/>
  <c r="R47" i="9"/>
  <c r="S47" i="9" s="1"/>
  <c r="T47" i="9" s="1"/>
  <c r="R48" i="9"/>
  <c r="S48" i="9" s="1"/>
  <c r="T48" i="9" s="1"/>
  <c r="R49" i="9"/>
  <c r="S49" i="9" s="1"/>
  <c r="T49" i="9" s="1"/>
  <c r="R50" i="9"/>
  <c r="S50" i="9" s="1"/>
  <c r="T50" i="9" s="1"/>
  <c r="R51" i="9"/>
  <c r="S51" i="9" s="1"/>
  <c r="T51" i="9" s="1"/>
  <c r="R52" i="9"/>
  <c r="S52" i="9" s="1"/>
  <c r="T52" i="9" s="1"/>
  <c r="R53" i="9"/>
  <c r="S53" i="9" s="1"/>
  <c r="T53" i="9" s="1"/>
  <c r="R54" i="9"/>
  <c r="S54" i="9" s="1"/>
  <c r="T54" i="9" s="1"/>
  <c r="R55" i="9"/>
  <c r="S55" i="9" s="1"/>
  <c r="T55" i="9" s="1"/>
  <c r="R56" i="9"/>
  <c r="S56" i="9" s="1"/>
  <c r="T56" i="9" s="1"/>
  <c r="R57" i="9"/>
  <c r="S57" i="9" s="1"/>
  <c r="T57" i="9" s="1"/>
  <c r="R58" i="9"/>
  <c r="S58" i="9" s="1"/>
  <c r="T58" i="9" s="1"/>
  <c r="R59" i="9"/>
  <c r="S59" i="9" s="1"/>
  <c r="T59" i="9" s="1"/>
  <c r="R60" i="9"/>
  <c r="S60" i="9" s="1"/>
  <c r="T60" i="9" s="1"/>
  <c r="R61" i="9"/>
  <c r="S61" i="9" s="1"/>
  <c r="T61" i="9" s="1"/>
  <c r="R62" i="9"/>
  <c r="S62" i="9" s="1"/>
  <c r="T62" i="9" s="1"/>
  <c r="R63" i="9"/>
  <c r="S63" i="9" s="1"/>
  <c r="T63" i="9" s="1"/>
  <c r="R64" i="9"/>
  <c r="S64" i="9" s="1"/>
  <c r="T64" i="9" s="1"/>
  <c r="R65" i="9"/>
  <c r="S65" i="9" s="1"/>
  <c r="T65" i="9" s="1"/>
  <c r="R5" i="9"/>
  <c r="S5" i="9" s="1"/>
  <c r="M63" i="9"/>
  <c r="N63" i="9" s="1"/>
  <c r="M6" i="9"/>
  <c r="N6" i="9" s="1"/>
  <c r="O6" i="9" s="1"/>
  <c r="M7" i="9"/>
  <c r="N7" i="9" s="1"/>
  <c r="M8" i="9"/>
  <c r="N8" i="9" s="1"/>
  <c r="O8" i="9" s="1"/>
  <c r="M9" i="9"/>
  <c r="N9" i="9" s="1"/>
  <c r="O9" i="9" s="1"/>
  <c r="M10" i="9"/>
  <c r="N10" i="9" s="1"/>
  <c r="O10" i="9" s="1"/>
  <c r="M11" i="9"/>
  <c r="N11" i="9" s="1"/>
  <c r="O11" i="9" s="1"/>
  <c r="M12" i="9"/>
  <c r="N12" i="9" s="1"/>
  <c r="O12" i="9" s="1"/>
  <c r="M13" i="9"/>
  <c r="N13" i="9" s="1"/>
  <c r="O13" i="9" s="1"/>
  <c r="M14" i="9"/>
  <c r="N14" i="9" s="1"/>
  <c r="O14" i="9" s="1"/>
  <c r="M15" i="9"/>
  <c r="N15" i="9" s="1"/>
  <c r="M16" i="9"/>
  <c r="N16" i="9" s="1"/>
  <c r="O16" i="9" s="1"/>
  <c r="M17" i="9"/>
  <c r="N17" i="9" s="1"/>
  <c r="O17" i="9" s="1"/>
  <c r="M18" i="9"/>
  <c r="N18" i="9" s="1"/>
  <c r="O18" i="9" s="1"/>
  <c r="M19" i="9"/>
  <c r="N19" i="9" s="1"/>
  <c r="O19" i="9" s="1"/>
  <c r="M20" i="9"/>
  <c r="N20" i="9" s="1"/>
  <c r="O20" i="9" s="1"/>
  <c r="M21" i="9"/>
  <c r="N21" i="9" s="1"/>
  <c r="O21" i="9" s="1"/>
  <c r="M22" i="9"/>
  <c r="N22" i="9" s="1"/>
  <c r="O22" i="9" s="1"/>
  <c r="M23" i="9"/>
  <c r="N23" i="9" s="1"/>
  <c r="M24" i="9"/>
  <c r="N24" i="9" s="1"/>
  <c r="O24" i="9" s="1"/>
  <c r="M25" i="9"/>
  <c r="N25" i="9" s="1"/>
  <c r="O25" i="9" s="1"/>
  <c r="M26" i="9"/>
  <c r="N26" i="9" s="1"/>
  <c r="O26" i="9" s="1"/>
  <c r="M27" i="9"/>
  <c r="N27" i="9" s="1"/>
  <c r="O27" i="9" s="1"/>
  <c r="M28" i="9"/>
  <c r="N28" i="9" s="1"/>
  <c r="O28" i="9" s="1"/>
  <c r="M29" i="9"/>
  <c r="N29" i="9" s="1"/>
  <c r="O29" i="9" s="1"/>
  <c r="M30" i="9"/>
  <c r="N30" i="9" s="1"/>
  <c r="O30" i="9" s="1"/>
  <c r="M31" i="9"/>
  <c r="N31" i="9" s="1"/>
  <c r="M32" i="9"/>
  <c r="N32" i="9" s="1"/>
  <c r="O32" i="9" s="1"/>
  <c r="M33" i="9"/>
  <c r="N33" i="9" s="1"/>
  <c r="O33" i="9" s="1"/>
  <c r="M34" i="9"/>
  <c r="N34" i="9" s="1"/>
  <c r="O34" i="9" s="1"/>
  <c r="M35" i="9"/>
  <c r="N35" i="9" s="1"/>
  <c r="O35" i="9" s="1"/>
  <c r="M36" i="9"/>
  <c r="N36" i="9" s="1"/>
  <c r="O36" i="9" s="1"/>
  <c r="M37" i="9"/>
  <c r="N37" i="9" s="1"/>
  <c r="O37" i="9" s="1"/>
  <c r="M38" i="9"/>
  <c r="N38" i="9" s="1"/>
  <c r="O38" i="9" s="1"/>
  <c r="M39" i="9"/>
  <c r="N39" i="9" s="1"/>
  <c r="M40" i="9"/>
  <c r="N40" i="9" s="1"/>
  <c r="O40" i="9" s="1"/>
  <c r="M41" i="9"/>
  <c r="N41" i="9" s="1"/>
  <c r="O41" i="9" s="1"/>
  <c r="M42" i="9"/>
  <c r="N42" i="9" s="1"/>
  <c r="O42" i="9" s="1"/>
  <c r="M43" i="9"/>
  <c r="N43" i="9" s="1"/>
  <c r="O43" i="9" s="1"/>
  <c r="M44" i="9"/>
  <c r="N44" i="9" s="1"/>
  <c r="O44" i="9" s="1"/>
  <c r="M45" i="9"/>
  <c r="N45" i="9" s="1"/>
  <c r="O45" i="9" s="1"/>
  <c r="M46" i="9"/>
  <c r="N46" i="9" s="1"/>
  <c r="O46" i="9" s="1"/>
  <c r="M47" i="9"/>
  <c r="N47" i="9" s="1"/>
  <c r="M48" i="9"/>
  <c r="N48" i="9" s="1"/>
  <c r="O48" i="9" s="1"/>
  <c r="M49" i="9"/>
  <c r="N49" i="9" s="1"/>
  <c r="O49" i="9" s="1"/>
  <c r="M50" i="9"/>
  <c r="N50" i="9" s="1"/>
  <c r="O50" i="9" s="1"/>
  <c r="M51" i="9"/>
  <c r="N51" i="9" s="1"/>
  <c r="O51" i="9" s="1"/>
  <c r="M52" i="9"/>
  <c r="N52" i="9" s="1"/>
  <c r="O52" i="9" s="1"/>
  <c r="M53" i="9"/>
  <c r="N53" i="9" s="1"/>
  <c r="O53" i="9" s="1"/>
  <c r="M54" i="9"/>
  <c r="N54" i="9" s="1"/>
  <c r="O54" i="9" s="1"/>
  <c r="M55" i="9"/>
  <c r="N55" i="9" s="1"/>
  <c r="O55" i="9" s="1"/>
  <c r="M56" i="9"/>
  <c r="N56" i="9" s="1"/>
  <c r="O56" i="9" s="1"/>
  <c r="M57" i="9"/>
  <c r="N57" i="9" s="1"/>
  <c r="O57" i="9" s="1"/>
  <c r="M58" i="9"/>
  <c r="N58" i="9" s="1"/>
  <c r="O58" i="9" s="1"/>
  <c r="M59" i="9"/>
  <c r="N59" i="9" s="1"/>
  <c r="O59" i="9" s="1"/>
  <c r="M60" i="9"/>
  <c r="N60" i="9" s="1"/>
  <c r="O60" i="9" s="1"/>
  <c r="M61" i="9"/>
  <c r="N61" i="9" s="1"/>
  <c r="O61" i="9" s="1"/>
  <c r="M62" i="9"/>
  <c r="N62" i="9" s="1"/>
  <c r="O62" i="9" s="1"/>
  <c r="M64" i="9"/>
  <c r="N64" i="9" s="1"/>
  <c r="O64" i="9" s="1"/>
  <c r="M65" i="9"/>
  <c r="N65" i="9" s="1"/>
  <c r="O65" i="9" s="1"/>
  <c r="M5" i="9"/>
  <c r="N5" i="9" s="1"/>
  <c r="O5" i="9" s="1"/>
  <c r="H6" i="9"/>
  <c r="I6" i="9" s="1"/>
  <c r="J6" i="9" s="1"/>
  <c r="H7" i="9"/>
  <c r="I7" i="9" s="1"/>
  <c r="J7" i="9" s="1"/>
  <c r="H8" i="9"/>
  <c r="I8" i="9" s="1"/>
  <c r="H9" i="9"/>
  <c r="I9" i="9" s="1"/>
  <c r="H10" i="9"/>
  <c r="I10" i="9" s="1"/>
  <c r="H11" i="9"/>
  <c r="I11" i="9" s="1"/>
  <c r="H12" i="9"/>
  <c r="I12" i="9" s="1"/>
  <c r="H13" i="9"/>
  <c r="I13" i="9" s="1"/>
  <c r="H14" i="9"/>
  <c r="I14" i="9" s="1"/>
  <c r="J14" i="9" s="1"/>
  <c r="H15" i="9"/>
  <c r="I15" i="9" s="1"/>
  <c r="J15" i="9" s="1"/>
  <c r="H16" i="9"/>
  <c r="I16" i="9" s="1"/>
  <c r="H17" i="9"/>
  <c r="I17" i="9" s="1"/>
  <c r="H18" i="9"/>
  <c r="I18" i="9" s="1"/>
  <c r="H19" i="9"/>
  <c r="I19" i="9" s="1"/>
  <c r="H20" i="9"/>
  <c r="I20" i="9" s="1"/>
  <c r="H21" i="9"/>
  <c r="I21" i="9" s="1"/>
  <c r="J21" i="9" s="1"/>
  <c r="H22" i="9"/>
  <c r="I22" i="9" s="1"/>
  <c r="H23" i="9"/>
  <c r="I23" i="9" s="1"/>
  <c r="J23" i="9" s="1"/>
  <c r="H24" i="9"/>
  <c r="I24" i="9" s="1"/>
  <c r="H25" i="9"/>
  <c r="I25" i="9" s="1"/>
  <c r="J25" i="9" s="1"/>
  <c r="H26" i="9"/>
  <c r="I26" i="9" s="1"/>
  <c r="H27" i="9"/>
  <c r="I27" i="9" s="1"/>
  <c r="H28" i="9"/>
  <c r="I28" i="9" s="1"/>
  <c r="H29" i="9"/>
  <c r="I29" i="9" s="1"/>
  <c r="J29" i="9" s="1"/>
  <c r="H30" i="9"/>
  <c r="I30" i="9" s="1"/>
  <c r="J30" i="9" s="1"/>
  <c r="H31" i="9"/>
  <c r="I31" i="9" s="1"/>
  <c r="J31" i="9" s="1"/>
  <c r="H32" i="9"/>
  <c r="I32" i="9" s="1"/>
  <c r="H33" i="9"/>
  <c r="I33" i="9" s="1"/>
  <c r="H34" i="9"/>
  <c r="I34" i="9" s="1"/>
  <c r="H35" i="9"/>
  <c r="I35" i="9" s="1"/>
  <c r="H36" i="9"/>
  <c r="I36" i="9" s="1"/>
  <c r="H37" i="9"/>
  <c r="I37" i="9" s="1"/>
  <c r="J37" i="9" s="1"/>
  <c r="H38" i="9"/>
  <c r="I38" i="9" s="1"/>
  <c r="H39" i="9"/>
  <c r="I39" i="9" s="1"/>
  <c r="J39" i="9" s="1"/>
  <c r="H40" i="9"/>
  <c r="I40" i="9" s="1"/>
  <c r="H41" i="9"/>
  <c r="I41" i="9" s="1"/>
  <c r="H42" i="9"/>
  <c r="I42" i="9" s="1"/>
  <c r="H43" i="9"/>
  <c r="I43" i="9" s="1"/>
  <c r="H44" i="9"/>
  <c r="I44" i="9" s="1"/>
  <c r="H45" i="9"/>
  <c r="I45" i="9" s="1"/>
  <c r="J45" i="9" s="1"/>
  <c r="H46" i="9"/>
  <c r="I46" i="9" s="1"/>
  <c r="H47" i="9"/>
  <c r="I47" i="9" s="1"/>
  <c r="J47" i="9" s="1"/>
  <c r="H48" i="9"/>
  <c r="I48" i="9" s="1"/>
  <c r="H49" i="9"/>
  <c r="I49" i="9" s="1"/>
  <c r="J49" i="9" s="1"/>
  <c r="H52" i="9"/>
  <c r="I52" i="9" s="1"/>
  <c r="H53" i="9"/>
  <c r="I53" i="9" s="1"/>
  <c r="H54" i="9"/>
  <c r="I54" i="9" s="1"/>
  <c r="J54" i="9" s="1"/>
  <c r="H55" i="9"/>
  <c r="I55" i="9" s="1"/>
  <c r="J55" i="9" s="1"/>
  <c r="H56" i="9"/>
  <c r="I56" i="9" s="1"/>
  <c r="J56" i="9" s="1"/>
  <c r="H57" i="9"/>
  <c r="I57" i="9" s="1"/>
  <c r="H58" i="9"/>
  <c r="I58" i="9" s="1"/>
  <c r="H59" i="9"/>
  <c r="I59" i="9" s="1"/>
  <c r="H60" i="9"/>
  <c r="I60" i="9" s="1"/>
  <c r="H61" i="9"/>
  <c r="I61" i="9" s="1"/>
  <c r="J61" i="9" s="1"/>
  <c r="H62" i="9"/>
  <c r="I62" i="9" s="1"/>
  <c r="J62" i="9" s="1"/>
  <c r="H63" i="9"/>
  <c r="I63" i="9" s="1"/>
  <c r="J63" i="9" s="1"/>
  <c r="H64" i="9"/>
  <c r="I64" i="9" s="1"/>
  <c r="J64" i="9" s="1"/>
  <c r="H65" i="9"/>
  <c r="I65" i="9" s="1"/>
  <c r="H5" i="9"/>
  <c r="I5" i="9" s="1"/>
  <c r="Q9" i="8"/>
  <c r="R9" i="8" s="1"/>
  <c r="W9" i="8" s="1"/>
  <c r="Q5" i="8"/>
  <c r="R5" i="8" s="1"/>
  <c r="N5" i="8"/>
  <c r="M15" i="8"/>
  <c r="N15" i="8" s="1"/>
  <c r="M9" i="8"/>
  <c r="N9" i="8" s="1"/>
  <c r="M5" i="8"/>
  <c r="J15" i="8"/>
  <c r="I15" i="8"/>
  <c r="I9" i="8"/>
  <c r="J9" i="8" s="1"/>
  <c r="I5" i="8"/>
  <c r="J5" i="8" s="1"/>
  <c r="Q15" i="8"/>
  <c r="R15" i="8" s="1"/>
  <c r="J65" i="9" l="1"/>
  <c r="J13" i="9"/>
  <c r="J33" i="9"/>
  <c r="W5" i="8"/>
  <c r="W15" i="8"/>
  <c r="J11" i="9"/>
  <c r="J60" i="9"/>
  <c r="J52" i="9"/>
  <c r="J27" i="9"/>
  <c r="J43" i="9"/>
  <c r="J53" i="9"/>
  <c r="J19" i="9"/>
  <c r="J42" i="9"/>
  <c r="O47" i="9"/>
  <c r="J59" i="9"/>
  <c r="J20" i="9"/>
  <c r="J46" i="9"/>
  <c r="J48" i="9"/>
  <c r="J32" i="9"/>
  <c r="J24" i="9"/>
  <c r="J16" i="9"/>
  <c r="J8" i="9"/>
  <c r="J44" i="9"/>
  <c r="J41" i="9"/>
  <c r="J22" i="9"/>
  <c r="J50" i="9"/>
  <c r="K15" i="5"/>
  <c r="R15" i="5" s="1"/>
  <c r="Q15" i="5"/>
  <c r="J34" i="9"/>
  <c r="O63" i="9"/>
  <c r="O31" i="9"/>
  <c r="J5" i="9"/>
  <c r="J40" i="9"/>
  <c r="J57" i="9"/>
  <c r="J17" i="9"/>
  <c r="J18" i="9"/>
  <c r="J35" i="9"/>
  <c r="O15" i="9"/>
  <c r="J28" i="9"/>
  <c r="J58" i="9"/>
  <c r="J38" i="9"/>
  <c r="O39" i="9"/>
  <c r="O23" i="9"/>
  <c r="O7" i="9"/>
  <c r="J10" i="9"/>
  <c r="J26" i="9"/>
  <c r="J12" i="9"/>
  <c r="J9" i="9"/>
  <c r="J36" i="9"/>
  <c r="R17" i="5"/>
  <c r="Q13" i="5"/>
  <c r="Q7" i="5"/>
  <c r="R23" i="8"/>
  <c r="J23" i="8"/>
  <c r="P17" i="5"/>
  <c r="M6" i="2"/>
  <c r="N6" i="2" s="1"/>
  <c r="O6" i="2" s="1"/>
  <c r="M7" i="2"/>
  <c r="N7" i="2" s="1"/>
  <c r="O7" i="2" s="1"/>
  <c r="M8" i="2"/>
  <c r="N8" i="2" s="1"/>
  <c r="O8" i="2" s="1"/>
  <c r="M9" i="2"/>
  <c r="N9" i="2" s="1"/>
  <c r="O9" i="2" s="1"/>
  <c r="M10" i="2"/>
  <c r="N10" i="2" s="1"/>
  <c r="O10" i="2" s="1"/>
  <c r="M11" i="2"/>
  <c r="N11" i="2" s="1"/>
  <c r="O11" i="2" s="1"/>
  <c r="M12" i="2"/>
  <c r="N12" i="2" s="1"/>
  <c r="O12" i="2" s="1"/>
  <c r="M13" i="2"/>
  <c r="N13" i="2" s="1"/>
  <c r="O13" i="2" s="1"/>
  <c r="M14" i="2"/>
  <c r="N14" i="2" s="1"/>
  <c r="O14" i="2" s="1"/>
  <c r="M15" i="2"/>
  <c r="N15" i="2" s="1"/>
  <c r="O15" i="2" s="1"/>
  <c r="M16" i="2"/>
  <c r="N16" i="2" s="1"/>
  <c r="O16" i="2" s="1"/>
  <c r="M17" i="2"/>
  <c r="N17" i="2" s="1"/>
  <c r="O17" i="2" s="1"/>
  <c r="M18" i="2"/>
  <c r="N18" i="2" s="1"/>
  <c r="O18" i="2" s="1"/>
  <c r="M19" i="2"/>
  <c r="N19" i="2" s="1"/>
  <c r="O19" i="2" s="1"/>
  <c r="M20" i="2"/>
  <c r="N20" i="2" s="1"/>
  <c r="O20" i="2" s="1"/>
  <c r="M21" i="2"/>
  <c r="N21" i="2" s="1"/>
  <c r="O21" i="2" s="1"/>
  <c r="M22" i="2"/>
  <c r="N22" i="2" s="1"/>
  <c r="O22" i="2" s="1"/>
  <c r="M23" i="2"/>
  <c r="N23" i="2" s="1"/>
  <c r="O23" i="2" s="1"/>
  <c r="M24" i="2"/>
  <c r="N24" i="2" s="1"/>
  <c r="O24" i="2" s="1"/>
  <c r="M25" i="2"/>
  <c r="N25" i="2" s="1"/>
  <c r="O25" i="2" s="1"/>
  <c r="M26" i="2"/>
  <c r="N26" i="2" s="1"/>
  <c r="O26" i="2" s="1"/>
  <c r="M27" i="2"/>
  <c r="N27" i="2" s="1"/>
  <c r="O27" i="2" s="1"/>
  <c r="M28" i="2"/>
  <c r="N28" i="2" s="1"/>
  <c r="O28" i="2" s="1"/>
  <c r="M29" i="2"/>
  <c r="N29" i="2" s="1"/>
  <c r="O29" i="2" s="1"/>
  <c r="M30" i="2"/>
  <c r="N30" i="2" s="1"/>
  <c r="O30" i="2" s="1"/>
  <c r="M31" i="2"/>
  <c r="N31" i="2" s="1"/>
  <c r="O31" i="2" s="1"/>
  <c r="M32" i="2"/>
  <c r="N32" i="2" s="1"/>
  <c r="O32" i="2" s="1"/>
  <c r="M33" i="2"/>
  <c r="N33" i="2" s="1"/>
  <c r="O33" i="2" s="1"/>
  <c r="M34" i="2"/>
  <c r="N34" i="2" s="1"/>
  <c r="O34" i="2" s="1"/>
  <c r="M35" i="2"/>
  <c r="N35" i="2" s="1"/>
  <c r="O35" i="2" s="1"/>
  <c r="M36" i="2"/>
  <c r="N36" i="2" s="1"/>
  <c r="O36" i="2" s="1"/>
  <c r="M37" i="2"/>
  <c r="N37" i="2" s="1"/>
  <c r="O37" i="2" s="1"/>
  <c r="M38" i="2"/>
  <c r="N38" i="2" s="1"/>
  <c r="O38" i="2" s="1"/>
  <c r="M39" i="2"/>
  <c r="N39" i="2" s="1"/>
  <c r="O39" i="2" s="1"/>
  <c r="M40" i="2"/>
  <c r="N40" i="2" s="1"/>
  <c r="O40" i="2" s="1"/>
  <c r="M41" i="2"/>
  <c r="N41" i="2" s="1"/>
  <c r="O41" i="2" s="1"/>
  <c r="M42" i="2"/>
  <c r="N42" i="2" s="1"/>
  <c r="O42" i="2" s="1"/>
  <c r="M43" i="2"/>
  <c r="N43" i="2" s="1"/>
  <c r="O43" i="2" s="1"/>
  <c r="M44" i="2"/>
  <c r="N44" i="2" s="1"/>
  <c r="O44" i="2" s="1"/>
  <c r="M45" i="2"/>
  <c r="N45" i="2" s="1"/>
  <c r="O45" i="2" s="1"/>
  <c r="M46" i="2"/>
  <c r="N46" i="2" s="1"/>
  <c r="O46" i="2" s="1"/>
  <c r="M47" i="2"/>
  <c r="N47" i="2" s="1"/>
  <c r="O47" i="2" s="1"/>
  <c r="M48" i="2"/>
  <c r="N48" i="2" s="1"/>
  <c r="O48" i="2" s="1"/>
  <c r="M49" i="2"/>
  <c r="N49" i="2" s="1"/>
  <c r="O49" i="2" s="1"/>
  <c r="M50" i="2"/>
  <c r="N50" i="2" s="1"/>
  <c r="O50" i="2" s="1"/>
  <c r="M51" i="2"/>
  <c r="N51" i="2" s="1"/>
  <c r="O51" i="2" s="1"/>
  <c r="M52" i="2"/>
  <c r="N52" i="2" s="1"/>
  <c r="O52" i="2" s="1"/>
  <c r="M53" i="2"/>
  <c r="N53" i="2" s="1"/>
  <c r="O53" i="2" s="1"/>
  <c r="M54" i="2"/>
  <c r="N54" i="2" s="1"/>
  <c r="O54" i="2" s="1"/>
  <c r="M55" i="2"/>
  <c r="N55" i="2" s="1"/>
  <c r="O55" i="2" s="1"/>
  <c r="M56" i="2"/>
  <c r="N56" i="2" s="1"/>
  <c r="O56" i="2" s="1"/>
  <c r="M57" i="2"/>
  <c r="N57" i="2" s="1"/>
  <c r="O57" i="2" s="1"/>
  <c r="M58" i="2"/>
  <c r="N58" i="2" s="1"/>
  <c r="O58" i="2" s="1"/>
  <c r="M59" i="2"/>
  <c r="N59" i="2" s="1"/>
  <c r="O59" i="2" s="1"/>
  <c r="M60" i="2"/>
  <c r="N60" i="2" s="1"/>
  <c r="O60" i="2" s="1"/>
  <c r="M61" i="2"/>
  <c r="N61" i="2" s="1"/>
  <c r="O61" i="2" s="1"/>
  <c r="M62" i="2"/>
  <c r="N62" i="2" s="1"/>
  <c r="O62" i="2" s="1"/>
  <c r="M63" i="2"/>
  <c r="N63" i="2" s="1"/>
  <c r="O63" i="2" s="1"/>
  <c r="M64" i="2"/>
  <c r="N64" i="2" s="1"/>
  <c r="O64" i="2" s="1"/>
  <c r="M65" i="2"/>
  <c r="N65" i="2" s="1"/>
  <c r="O65" i="2" s="1"/>
  <c r="M66" i="2"/>
  <c r="N66" i="2" s="1"/>
  <c r="O66" i="2" s="1"/>
  <c r="M5" i="2"/>
  <c r="N5" i="2" s="1"/>
  <c r="O5" i="2" s="1"/>
  <c r="V23" i="8" l="1"/>
  <c r="W23" i="8"/>
  <c r="N67" i="2"/>
  <c r="T5" i="9"/>
  <c r="F38" i="2"/>
  <c r="H6" i="2"/>
  <c r="H7" i="2"/>
  <c r="I7" i="2" s="1"/>
  <c r="J7" i="2" s="1"/>
  <c r="H8" i="2"/>
  <c r="I8" i="2" s="1"/>
  <c r="J8" i="2" s="1"/>
  <c r="H9" i="2"/>
  <c r="I9" i="2" s="1"/>
  <c r="J9" i="2" s="1"/>
  <c r="H10" i="2"/>
  <c r="I10" i="2" s="1"/>
  <c r="J10" i="2" s="1"/>
  <c r="H11" i="2"/>
  <c r="I11" i="2" s="1"/>
  <c r="J11" i="2" s="1"/>
  <c r="H12" i="2"/>
  <c r="I12" i="2" s="1"/>
  <c r="J12" i="2" s="1"/>
  <c r="H13" i="2"/>
  <c r="I13" i="2" s="1"/>
  <c r="J13" i="2" s="1"/>
  <c r="H14" i="2"/>
  <c r="I14" i="2" s="1"/>
  <c r="J14" i="2" s="1"/>
  <c r="H15" i="2"/>
  <c r="I15" i="2" s="1"/>
  <c r="J15" i="2" s="1"/>
  <c r="H16" i="2"/>
  <c r="I16" i="2" s="1"/>
  <c r="J16" i="2" s="1"/>
  <c r="H17" i="2"/>
  <c r="I17" i="2" s="1"/>
  <c r="J17" i="2" s="1"/>
  <c r="H18" i="2"/>
  <c r="I18" i="2" s="1"/>
  <c r="J18" i="2" s="1"/>
  <c r="H19" i="2"/>
  <c r="I19" i="2" s="1"/>
  <c r="J19" i="2" s="1"/>
  <c r="H20" i="2"/>
  <c r="I20" i="2" s="1"/>
  <c r="J20" i="2" s="1"/>
  <c r="H21" i="2"/>
  <c r="I21" i="2" s="1"/>
  <c r="J21" i="2" s="1"/>
  <c r="H22" i="2"/>
  <c r="I22" i="2" s="1"/>
  <c r="J22" i="2" s="1"/>
  <c r="H23" i="2"/>
  <c r="I23" i="2" s="1"/>
  <c r="J23" i="2" s="1"/>
  <c r="H24" i="2"/>
  <c r="I24" i="2" s="1"/>
  <c r="J24" i="2" s="1"/>
  <c r="H25" i="2"/>
  <c r="I25" i="2" s="1"/>
  <c r="J25" i="2" s="1"/>
  <c r="H26" i="2"/>
  <c r="I26" i="2" s="1"/>
  <c r="J26" i="2" s="1"/>
  <c r="H27" i="2"/>
  <c r="I27" i="2" s="1"/>
  <c r="J27" i="2" s="1"/>
  <c r="H28" i="2"/>
  <c r="I28" i="2" s="1"/>
  <c r="J28" i="2" s="1"/>
  <c r="H29" i="2"/>
  <c r="I29" i="2" s="1"/>
  <c r="J29" i="2" s="1"/>
  <c r="H30" i="2"/>
  <c r="I30" i="2" s="1"/>
  <c r="J30" i="2" s="1"/>
  <c r="H31" i="2"/>
  <c r="I31" i="2" s="1"/>
  <c r="J31" i="2" s="1"/>
  <c r="H32" i="2"/>
  <c r="I32" i="2" s="1"/>
  <c r="J32" i="2" s="1"/>
  <c r="H33" i="2"/>
  <c r="I33" i="2" s="1"/>
  <c r="J33" i="2" s="1"/>
  <c r="H34" i="2"/>
  <c r="I34" i="2" s="1"/>
  <c r="J34" i="2" s="1"/>
  <c r="H35" i="2"/>
  <c r="I35" i="2" s="1"/>
  <c r="J35" i="2" s="1"/>
  <c r="H36" i="2"/>
  <c r="I36" i="2" s="1"/>
  <c r="J36" i="2" s="1"/>
  <c r="H37" i="2"/>
  <c r="I37" i="2" s="1"/>
  <c r="J37" i="2" s="1"/>
  <c r="H38" i="2"/>
  <c r="H39" i="2"/>
  <c r="H40" i="2"/>
  <c r="H41" i="2"/>
  <c r="H42" i="2"/>
  <c r="H43" i="2"/>
  <c r="I43" i="2" s="1"/>
  <c r="J43" i="2" s="1"/>
  <c r="H44" i="2"/>
  <c r="I44" i="2" s="1"/>
  <c r="J44" i="2" s="1"/>
  <c r="H45" i="2"/>
  <c r="I45" i="2"/>
  <c r="J45" i="2" s="1"/>
  <c r="H46" i="2"/>
  <c r="I46" i="2" s="1"/>
  <c r="J46" i="2" s="1"/>
  <c r="H47" i="2"/>
  <c r="H48" i="2"/>
  <c r="I48" i="2" s="1"/>
  <c r="J48" i="2" s="1"/>
  <c r="H49" i="2"/>
  <c r="I49" i="2" s="1"/>
  <c r="J49" i="2" s="1"/>
  <c r="H50" i="2"/>
  <c r="I50" i="2" s="1"/>
  <c r="J50" i="2" s="1"/>
  <c r="H51" i="2"/>
  <c r="H52" i="2"/>
  <c r="I52" i="2" s="1"/>
  <c r="J52" i="2" s="1"/>
  <c r="H53" i="2"/>
  <c r="I53" i="2" s="1"/>
  <c r="J53" i="2" s="1"/>
  <c r="H54" i="2"/>
  <c r="I54" i="2" s="1"/>
  <c r="J54" i="2" s="1"/>
  <c r="H55" i="2"/>
  <c r="I55" i="2" s="1"/>
  <c r="J55" i="2" s="1"/>
  <c r="H56" i="2"/>
  <c r="I56" i="2" s="1"/>
  <c r="J56" i="2" s="1"/>
  <c r="H57" i="2"/>
  <c r="H58" i="2"/>
  <c r="I58" i="2" s="1"/>
  <c r="J58" i="2" s="1"/>
  <c r="H59" i="2"/>
  <c r="I59" i="2" s="1"/>
  <c r="J59" i="2" s="1"/>
  <c r="H60" i="2"/>
  <c r="I60" i="2" s="1"/>
  <c r="J60" i="2" s="1"/>
  <c r="H61" i="2"/>
  <c r="H62" i="2"/>
  <c r="I62" i="2" s="1"/>
  <c r="J62" i="2" s="1"/>
  <c r="H63" i="2"/>
  <c r="I63" i="2" s="1"/>
  <c r="J63" i="2" s="1"/>
  <c r="H64" i="2"/>
  <c r="I64" i="2" s="1"/>
  <c r="J64" i="2" s="1"/>
  <c r="H65" i="2"/>
  <c r="H66" i="2"/>
  <c r="I66" i="2" s="1"/>
  <c r="J66" i="2" s="1"/>
  <c r="H5" i="2"/>
  <c r="U8" i="6"/>
  <c r="V8" i="6"/>
  <c r="T66" i="9" l="1"/>
  <c r="I42" i="2"/>
  <c r="J42" i="2" s="1"/>
  <c r="I41" i="2"/>
  <c r="J41" i="2" s="1"/>
  <c r="I5" i="2"/>
  <c r="I65" i="2"/>
  <c r="J65" i="2" s="1"/>
  <c r="I61" i="2"/>
  <c r="J61" i="2" s="1"/>
  <c r="I57" i="2"/>
  <c r="J57" i="2" s="1"/>
  <c r="I39" i="2"/>
  <c r="J39" i="2" s="1"/>
  <c r="I51" i="2"/>
  <c r="J51" i="2" s="1"/>
  <c r="I40" i="2"/>
  <c r="J40" i="2" s="1"/>
  <c r="I38" i="2"/>
  <c r="J38" i="2" s="1"/>
  <c r="I6" i="2"/>
  <c r="J6" i="2" s="1"/>
  <c r="I47" i="2"/>
  <c r="J47" i="2" s="1"/>
  <c r="L8" i="7"/>
  <c r="M8" i="7" s="1"/>
  <c r="H8" i="7"/>
  <c r="I8" i="7" s="1"/>
  <c r="L7" i="7"/>
  <c r="M7" i="7" s="1"/>
  <c r="H7" i="7"/>
  <c r="I7" i="7" s="1"/>
  <c r="L6" i="7"/>
  <c r="M6" i="7" s="1"/>
  <c r="H6" i="7"/>
  <c r="I6" i="7" s="1"/>
  <c r="N7" i="7" l="1"/>
  <c r="N8" i="7"/>
  <c r="N6" i="7"/>
  <c r="V9" i="7"/>
  <c r="Y66" i="9"/>
  <c r="O8" i="7"/>
  <c r="P8" i="7" s="1"/>
  <c r="J8" i="7"/>
  <c r="J6" i="7"/>
  <c r="O6" i="7"/>
  <c r="P6" i="7" s="1"/>
  <c r="O7" i="7"/>
  <c r="P7" i="7" s="1"/>
  <c r="J7" i="7"/>
  <c r="J9" i="7" s="1"/>
  <c r="J5" i="2"/>
  <c r="K17" i="5"/>
  <c r="S8" i="6"/>
  <c r="T8" i="6" s="1"/>
  <c r="N8" i="6"/>
  <c r="O8" i="6" s="1"/>
  <c r="P8" i="6" s="1"/>
  <c r="I8" i="6"/>
  <c r="J8" i="6" s="1"/>
  <c r="N9" i="7" l="1"/>
  <c r="P9" i="7"/>
  <c r="I67" i="2"/>
  <c r="K8" i="6"/>
  <c r="W8" i="6" s="1"/>
  <c r="O66" i="9" l="1"/>
  <c r="N23" i="8" l="1"/>
  <c r="J66" i="9"/>
  <c r="S67" i="2" l="1"/>
</calcChain>
</file>

<file path=xl/sharedStrings.xml><?xml version="1.0" encoding="utf-8"?>
<sst xmlns="http://schemas.openxmlformats.org/spreadsheetml/2006/main" count="612" uniqueCount="383">
  <si>
    <t>ITEM</t>
  </si>
  <si>
    <t>UNIDAD</t>
  </si>
  <si>
    <t>CANTIDAD</t>
  </si>
  <si>
    <t>Dexametasona</t>
  </si>
  <si>
    <t>Guantes nitrilo talla M</t>
  </si>
  <si>
    <t>Guantes nitrilo talla L</t>
  </si>
  <si>
    <t>Cateter endovenoso #14</t>
  </si>
  <si>
    <t>Frasco x 50 ml</t>
  </si>
  <si>
    <t>Bolsa x 10 und</t>
  </si>
  <si>
    <t>Frasco x 250 ml</t>
  </si>
  <si>
    <t>Frasco x 120 ml</t>
  </si>
  <si>
    <t>Frasco x 500 ml</t>
  </si>
  <si>
    <t>Caja x 100 und</t>
  </si>
  <si>
    <t>Unidad</t>
  </si>
  <si>
    <t>Cateter endovenoso #16</t>
  </si>
  <si>
    <t>Antimastítico de Lactancia</t>
  </si>
  <si>
    <t xml:space="preserve">ANTIMASTÍTICO en lactancia, compuesto por clorhidrato de lincomicina de 2 % Neocimicina 5% prednisolona 0,05%, Jeringa por 10 ml x caja de 4 unidades. </t>
  </si>
  <si>
    <t>Caja x 4 und</t>
  </si>
  <si>
    <t>Flunixina Meglumina</t>
  </si>
  <si>
    <t>Acción ANALGÉSICO, antipirético y antinflamatorio. FlunixinMeglumina 50 mg, excipientes c.s.p. 1 ml. Presentación de frascos de 50 ml</t>
  </si>
  <si>
    <t>GnRH</t>
  </si>
  <si>
    <t>Uso terapéutico: HORMONAL,Principio Activo: GONADORELINA, ComposiciónGonadorelina acetato, 0.1 mg ACCIÓN: Hormonal GnRH presentación de 50 ml</t>
  </si>
  <si>
    <t xml:space="preserve">Vitamínico. Indicado para combatir cualquiera de las deficiencias de vitamina B, ya que la escasez de una de estas vitaminas casi siempre va acompañada de la falta de otras y aunque frecuentemente no ocasionan síntomas específicos. COMPOSICIÓN: VITAMINA B1, B2, B3, B6, B12, D-PANTENOL, CLORURO DE COLINA. </t>
  </si>
  <si>
    <t>Complejo B12 inyectable</t>
  </si>
  <si>
    <t>Complejo B12 Oral</t>
  </si>
  <si>
    <t xml:space="preserve">Acción terapéutica: Antibiótico de Amplio Espectro. Espiramicina (como adipato): 15 millones U.I. Estreptomicina (como sulfato): 10 millones U.I. Diluyente c.s.p.: 100 ml </t>
  </si>
  <si>
    <t>Espiramicina solución inyectable</t>
  </si>
  <si>
    <t>Acción: Antiinflamatorio corticosteroide, antialérgico. Cada ml de Dexametasona inyectable contiene: Dexametasona (como 21 fosfato)  4 mg Excipiente csp 1 ml.</t>
  </si>
  <si>
    <t>Abamectina Triclabendazol</t>
  </si>
  <si>
    <t>ANTIHELMINTICO, Principio Activo: ABAMECTINA, TRICLABENDAZOL, composición:  Abamectina 2 mg, Triclabendazol, 1000 mg, Excipientes csp 1 ml.</t>
  </si>
  <si>
    <t>Frasco x 1 Litro</t>
  </si>
  <si>
    <t>Ivermectina Solución Inyectable al 3,5%</t>
  </si>
  <si>
    <t xml:space="preserve">Solución inyectable estéril que contiene Ivermectina al 3,5%, indicado para el control de parasitos internos y externos. </t>
  </si>
  <si>
    <t>Suero energético hidratante y desintoxicante</t>
  </si>
  <si>
    <t xml:space="preserve">Composición: cada 500 ml contiene Riboflavina B2 20 mg, Piridoxina clorhidrato B6 15 mg, Nicotinamida  1.000 mg Acetil dl metionina 660 mg, Cloruro de sodio 3.500 mg, Cloruro de potasio 250 mg, Cloruro de calcio 150 mg, Cloruro de magnesio 90 mg, Dextrosa 25.000 mg, Vitamina B12 10.000 mcg. </t>
  </si>
  <si>
    <t>Funda Sanitaria para inseminación</t>
  </si>
  <si>
    <t>Funda plástica desechable forma de tubo alargada, que sirve para el recubrimiento de la pistola de inseminación. Caja por 100 unidades</t>
  </si>
  <si>
    <t>Paquete x 100 und</t>
  </si>
  <si>
    <t>Gel Ecográfico</t>
  </si>
  <si>
    <t xml:space="preserve">Gel conductor, medio altamente conductivo recomendado para procedimientos electro médico: ecografía, ECG, EEG, EKO. Soluble en agua, hipoalergénico, no irrita, no mancha la ropa, no ataca transductores y exento de sal y cloruro. </t>
  </si>
  <si>
    <t>Galón</t>
  </si>
  <si>
    <t>Benzoato de Estradiol</t>
  </si>
  <si>
    <t>Prostanglandina</t>
  </si>
  <si>
    <t>Dispositivo intravaginal bolsa con aplicador</t>
  </si>
  <si>
    <t>Albendazol 25%</t>
  </si>
  <si>
    <t xml:space="preserve">ANTIPARASITARIO interno de Amplio Espectro CON FACTOR ANTIANÉMICO para RUMIANTES: bovinos, ovinos, caprinos, búfalos. Eficaz en el control y tratamiento de parásitos pulmonares, gastrointestinales, tenias y fasciola hepática. </t>
  </si>
  <si>
    <t xml:space="preserve">Coadyuvante en el tratamiento y control de hemorragias traumáticas y quirúrgicas. Para el control de la hemostasia en diversos procesos patológicos, intervenciones quirúrgicas y manipulaciones obstétricas. </t>
  </si>
  <si>
    <t> Etamsilato 12.5%</t>
  </si>
  <si>
    <t>(Vitamina K3) Menadiona sodio bisulfito 3H2O</t>
  </si>
  <si>
    <t>Tween 80 (Poli-oxi-etilen sorbitan-monooleato)</t>
  </si>
  <si>
    <t>Glucosa - Solución para perfusión</t>
  </si>
  <si>
    <t>Solución para perfusión como fuente de energía. Penetra en la mayoría de las células mediante difusión facilitada, siendo utilizada posteriormente para producir energía.</t>
  </si>
  <si>
    <t>Antimastítico de Secado</t>
  </si>
  <si>
    <t xml:space="preserve">ANTIMASTÍTICO para secado, compuesto por lincomicina HCL 220 mg y Neomicina sulfato 740 mg, Jeringa por 10 ml x caja de 4 unidades. </t>
  </si>
  <si>
    <t>Reactivo California mastitis Test (CMT)</t>
  </si>
  <si>
    <t>Solución reactiva para emplear en el diagnóstico de mastitis bovinas.</t>
  </si>
  <si>
    <t>Frasco x 2 litros</t>
  </si>
  <si>
    <t>Solución estéril calcificante de uso parenteral, que contiene Gluconato de Calcio indicado en bovinos, equinos, ovinos, porcinos y caninos para el tratamiento de hipocalcemias, fiebre de leche, eclampsia puerperal, raquitismo, osteomalacia, parálisis posparto y demás enfermedades que requieren calcioterapia.</t>
  </si>
  <si>
    <t>Frasco x 2 Litros</t>
  </si>
  <si>
    <t>Frasco x 100 ml</t>
  </si>
  <si>
    <t>Calcio, magnesio Gluconato de Calcio solución inyectable</t>
  </si>
  <si>
    <t>Unidades</t>
  </si>
  <si>
    <t>unidad</t>
  </si>
  <si>
    <t>Furosemida 50 mg</t>
  </si>
  <si>
    <t>Antibiótico cefalosporínico de amplio espectro, activo contra bacterias Gram Positivas y Gram Negativas para uso intrauterino en vacas para la prevención y tratamiento de las endometritis subagudas y crónicas e infecciones del tracto reproductivo.</t>
  </si>
  <si>
    <t>Cefapirina Benzatinica 500 mg - Aplicación Intrauterina</t>
  </si>
  <si>
    <t>Jeringa de precision de 1ml con aguja removible</t>
  </si>
  <si>
    <t>Jeringa de precisión de 1 ml con aguja removible</t>
  </si>
  <si>
    <t>Indicado en todas aquellas afecciones originadas por una liberación excesiva de histamina y por destrucción grave de tejidos o toxemias severas tales como: estados de shock, anafiláctico, post-operatorio y postraumático.</t>
  </si>
  <si>
    <t>Atropina sulfato</t>
  </si>
  <si>
    <t>Anticolinérgico, antiespasmódico, antisecretorio, antídoto en intoxicaciones por insecticidas organofosforados y carbamatos.</t>
  </si>
  <si>
    <t>Coccidicida de amplio espectro con actividad acción específica sobre protozoarios de diferentes especies.</t>
  </si>
  <si>
    <t>Toltrazuril</t>
  </si>
  <si>
    <t>Guantes fabricados en nitrilo resistentes y duraderos</t>
  </si>
  <si>
    <t>Artefacto para proveer acceso al sistema vascular periferico para administracion de fluidos y medicamentos. # 14</t>
  </si>
  <si>
    <t>Artefacto para proveer acceso al sistema vascular periferico para administracion de fluidos y medicamentos. # 16</t>
  </si>
  <si>
    <t>Aguja california en "S"</t>
  </si>
  <si>
    <t>Aguja de sutura en  "S" para de 6 cm</t>
  </si>
  <si>
    <t>Penicilina G Procaínica 200.000 U.I.  + 250 mg de Estreptomicina Base +0,0625 mg de Flumetasona.</t>
  </si>
  <si>
    <t>Asociación de 2 antibióticos bactericidas y de un antiinflamatorio con acción antitóxica y anti-estrés para el tratamiento de enfermedades infecciosas en animales domésticos.</t>
  </si>
  <si>
    <t>Frasco x 30 ml</t>
  </si>
  <si>
    <t>Alicate O Pinza Para Nariz De Ganado Bovino</t>
  </si>
  <si>
    <t>Alincante o pinza de nariz para manejo de ganado bovino fabricado en acero inoxidable resistente de para uso pesado.</t>
  </si>
  <si>
    <t>Rollo x 150 Mts</t>
  </si>
  <si>
    <t>Rollo de manila o soga sintentica de 10 mm</t>
  </si>
  <si>
    <t xml:space="preserve">Soga de 10 mm, de trabajo  pesado o alto desempeño fabricado en polipropileno redondo y resistente a gentes químicos, humedad y fricción </t>
  </si>
  <si>
    <t>Termómetro Digital</t>
  </si>
  <si>
    <t>Jeringa desechable estéril de 5 ml</t>
  </si>
  <si>
    <t>Jeringa desechable estéril de 10 ml</t>
  </si>
  <si>
    <t>Jeringa desechable estéril de 20 ml</t>
  </si>
  <si>
    <t>Jeringa desechable estéril de 50 ml</t>
  </si>
  <si>
    <t>Jeringa desechable estéril de uso veterinario de 10 ml con aguja 18G x 1 1/3</t>
  </si>
  <si>
    <t>Jeringa desechable estéril de uso veterinario de 20 ml con aguja 18G x 1 1/4</t>
  </si>
  <si>
    <t>Jeringa desechable estéril de uso veterinario de 50 ml con aguja 14G x 1 1/5</t>
  </si>
  <si>
    <t>Jeringa desechable estéril de uso veterinario de 5 ml con aguja 21G x 1 1/2</t>
  </si>
  <si>
    <t>Pistola Inseminación Universal</t>
  </si>
  <si>
    <t>Fabricada en acero inoxidable resistente al lavado y desinfección.</t>
  </si>
  <si>
    <t>Lactato de Ringer</t>
  </si>
  <si>
    <t>Bolsa x 1000 ml</t>
  </si>
  <si>
    <t>Termometro digital con punta flexible para toma de temperatura corporal que asegure lecturas fáciles y precisas con pantalla LCD. Resistente al agua resistente al lavado y a la desinfección. Apto para uso veterinario.</t>
  </si>
  <si>
    <t>Jeringa para dosificación intramuscular en ganado bovino para uso y docificación eficiente y rápidas en el hato, con mango ergonómico para tener un mejor agarre, que permita graduaciones de las dosis desde 1ml hasta 50 ml y con graduador de densidad en el émbolo para facilitar su uso según la densidad del medicamento.</t>
  </si>
  <si>
    <t>Jeringa automatica para dosificación intramuscular</t>
  </si>
  <si>
    <t>Jeringa automatica para dosificación Oral</t>
  </si>
  <si>
    <t>Jeringa para dosificación oral en ganado bovino, para realizar purgas orales en deferentes tipos de animales de forma eficiente y rápida, con adaptador adicional para agujas metálicas reutilizables o desechables (rosca universal). que posea adaptadores intercambiables para frascos de medicamentos: tipo aguja y tipo receptor, con un sistema de válvula que permita el intercambio de presión para tener un suministro constante y homogéneo del medicamento hacia la jeringa. fabricado en material aséptico y de alta resistencia y durabilidad y que permita graduaciones de las dosis de alta precisión.</t>
  </si>
  <si>
    <t>Aguja para jeringa de18G x 1 1/3</t>
  </si>
  <si>
    <t>Aguja desechable esteril para jeringa de18G x 1 1/3</t>
  </si>
  <si>
    <t>Difenhidramina clorhidrato al 25%</t>
  </si>
  <si>
    <t>Ketamina</t>
  </si>
  <si>
    <t>Frasco x 10 ml</t>
  </si>
  <si>
    <t>Lidocaina</t>
  </si>
  <si>
    <t>Pajilla Normando</t>
  </si>
  <si>
    <t>Pajilla gyr</t>
  </si>
  <si>
    <t>Pajilla Holstein</t>
  </si>
  <si>
    <t>Pajilla Jersey</t>
  </si>
  <si>
    <t>Nitrogeno Liquido</t>
  </si>
  <si>
    <t>Mangas para palpación</t>
  </si>
  <si>
    <t>Clorhidrato de Xilazina al 20%</t>
  </si>
  <si>
    <t>Ceftiofur 4 Gr</t>
  </si>
  <si>
    <t>Mineralizante</t>
  </si>
  <si>
    <t>Mineralizante indicado en bovinos, equinos, ovinos, porcinos, caprinos, caninos como coadyuvante en el tratamiento de deficiencias de FOSFORO, ZINC, SELENIO Y YODO, relacionadas con trastornos reproductivos</t>
  </si>
  <si>
    <t>Oxitetraciclina LA</t>
  </si>
  <si>
    <t>Benzoato de Estradiol (BE) derivado sintético del 17β Estradiol, para optimizar los resultados reproductivos de los tratamientos con progestágenos en bovinos. Benzoato de Estradiol 1 mgVehículo c.b.p 1 ml</t>
  </si>
  <si>
    <t xml:space="preserve">Análogo sintético de la prostaglandina relacionado estructuralmente con la prostaglandina F2α (PGF2α). como agente luteolítico. Para la sincronización del celo, desórdenes funcionales del ciclo estral, inducción al parto o al aborto, desórdenes funcionales de los ovarios (quistes luteales o foliculares), patologías uterinas postparto.D Cloprostenol 0,075 g. Excipientes c.s.p.100 ml. </t>
  </si>
  <si>
    <t>Solución oral estimulante del apetito y del metabolismo con sustancias hematopoyéticas, con acción tonificante y neurotónica, mejora la conversión alimenticia, promueve el consumo de agua y ayuda a combatir el estrés de los animales domésticos.
Composición: Ácido Pantoténico, Biotina, Tiamina (B1)Riboflavina (B2), Piridoxina(B6), Cianocobalamina (B12), Niacinamida, Glicerofosfatos de Ca, Mn, K,Na.</t>
  </si>
  <si>
    <t>Diuretico util en casos de acumulación de líquidos en: Glándula mamaria (Edema fisiológico y patológico) Escroto y prepucio, Pulmón y bronquios Extremidades y cavidades corporales</t>
  </si>
  <si>
    <t>Compuesto que modifica la tensión superficial de los líquidos. y resolutivo de los gases. Está indicado en
el meteorismo o el timpanismo causado por la ingestión de los alimentos fermentables. coadyuvante en la eliminación de gases en el cólico de los caballos.</t>
  </si>
  <si>
    <t>Compuesto de sodio y calcio y 4 mEq de potasio/litro, lo cual es suficiente para un uso a corto plazo. Contiene lactato que se transforma en bicarbonato que permite corregir, si existe, una acidosis metabólica (en caso de que la función hemodinámica y hepática sean normales)</t>
  </si>
  <si>
    <t>Antibiótico inyectable de amplio espectro para el tratamiento de enfermedades respiratorias, Ceftiofursodico 4 g, excipientes c.s.p. X 1ml, presentación de 100 ml.</t>
  </si>
  <si>
    <t>Frasco X 100 ml</t>
  </si>
  <si>
    <t>ANTIMICROBIANO de larga acción, principio activo: oxitetraciclina, oxitetraciclina 200 mg, excipientes csp 1 ml, acción: antimicrobiano.</t>
  </si>
  <si>
    <t>Composición clorhidrato de xilazina 100mg/ml, Analgésico y sedante. Presentación frasco de 50 ml 100mg/ml</t>
  </si>
  <si>
    <t>Premedicación, inducción y mantenimiento de la anestesia</t>
  </si>
  <si>
    <t>Cipermetrina al 15%</t>
  </si>
  <si>
    <t>Mosquicida y garrapaticida, indicado en baños por aspersión e inmersión, efectivo en el control de la mosca de los cuernos y la mosca brava.</t>
  </si>
  <si>
    <t>Frasco X 1 Litro</t>
  </si>
  <si>
    <t>Sutura recubierta (poliglactina 910) quirúrgica sintética #1, estéril y absorbible, compuesta por un copolímero a base de 90% glicolida y 10% de L-lactida. Presentación paquete</t>
  </si>
  <si>
    <t>Sutura Quirurjica - #1</t>
  </si>
  <si>
    <t>Caja X 12 unidades</t>
  </si>
  <si>
    <t>Manga de palpación de uso exclusivo veterinario compuesto por material ultrasensible resistente y aislante. Caja x 100 und</t>
  </si>
  <si>
    <t>Pajilla con características de facilidad de parto, aptitud fenotipica, positivo en desviaciones de grasa y proteína, pigmentación en ojos, positivo en compuesto de ubre, positivo en producción de leche y confiabilidad mayor al 80%.</t>
  </si>
  <si>
    <t>Pajilla características de Habilidad de transmisión en estructura corporal, pigmentación, mansedumbre y leche. Cuyas madres, abuelas maternas y bisabuelas maternas hayan sido vacas de alto valor genético en el país de origen y cuenten con registro certificado en la ABCGIL. Facilidad de parto</t>
  </si>
  <si>
    <t>Pajilla Holstein negro o rojo importado de EEUU o CANADA, con características de: facilidad de parto, angularidad, carácter lechero positivo, positivo compuesto de ubre, positivo en compuesto de patas y pezuñas, desviaciones positivas en grasa y proteína, vida productiva positiva, bajo recuento de células somáticas y confiabilidad mayor al 80%.</t>
  </si>
  <si>
    <t>Pajilla positivo en producción de leche, positivo en desviaciones de grasa y proteína, compuesto de ubre mayor a 10 y confiabilidad mayor al 80 % . Facilidad de parto.</t>
  </si>
  <si>
    <t>Nitrógeno líquido para proceso de criotermia</t>
  </si>
  <si>
    <t>Litros</t>
  </si>
  <si>
    <t>Dispositivo Intravaginal impregnado de progesterona utilizado para la regulación del ciclo estral en bovinos. Progesterona 1.0 g Vehículo c.b.p 1 dispositivo</t>
  </si>
  <si>
    <t>ANESTÉSICO Local, Principio Activo: LIDOCAINA composición Lidocaína clorhidrato 20 mg, Excipientes csp 1ml ACCIÓN: Anestésico local Presentación 50 ml</t>
  </si>
  <si>
    <t>Sonda Nasograstrica para bovinos</t>
  </si>
  <si>
    <t>Sonda nasogastrica para grandes especies, fabricada en material resistente, de facil lavado y desinfección.</t>
  </si>
  <si>
    <t>Valor Unt. Sin IVA</t>
  </si>
  <si>
    <t>Valor del IVA</t>
  </si>
  <si>
    <t>Valor Unt. Con IVA</t>
  </si>
  <si>
    <t>Valor TOTAL CON IVA</t>
  </si>
  <si>
    <t>CONCENTRADOS EL RANCHO</t>
  </si>
  <si>
    <t>Vitamínico en solución estéril que contiene Bisulfito sódico de menadiona indicado en bovinos, equinos, porcinos, caninos y gatos para tratar procesos hemorragicos por disminución de los niveles de protrombina en la sangre ocasionadas por deficiencia de Vitamina K. Útil en casos de envenenamiento por Warfarina y después de terapias prolongadas con sulfamídicos. Menadiona sodio bisulfito 3H2O: 20 mg</t>
  </si>
  <si>
    <t>ALMACEN AGROPECUARIO DE LA SABANA</t>
  </si>
  <si>
    <t>PROMEDIO</t>
  </si>
  <si>
    <t>TOTAL</t>
  </si>
  <si>
    <t>DESCRIPCIÓN
(OBJETO)</t>
  </si>
  <si>
    <t xml:space="preserve">CARACTERÍSTICAS
ESPECIFICACIONES TÉCNICAS </t>
  </si>
  <si>
    <t>UNIDAD DE MEDIDA</t>
  </si>
  <si>
    <t>VALOR UNITARIO SIN IVA</t>
  </si>
  <si>
    <t>VALOR TOTAL</t>
  </si>
  <si>
    <t>Valor IVA</t>
  </si>
  <si>
    <t>VALOR UNITARIO CON IVA</t>
  </si>
  <si>
    <t>CRISTHIAN RAÚL CASTAÑEDA VEGA</t>
  </si>
  <si>
    <t>Director De Desarrollo Agropecuario y Empresarial</t>
  </si>
  <si>
    <t>ANEXO 2 ANALISIS DEL SECTOR</t>
  </si>
  <si>
    <t>ìtem</t>
  </si>
  <si>
    <t>CORPOITA</t>
  </si>
  <si>
    <t>%
IVA</t>
  </si>
  <si>
    <t>VALOR IVA</t>
  </si>
  <si>
    <t>Hidrolato de Aji</t>
  </si>
  <si>
    <t>Hidrolato de Calendual</t>
  </si>
  <si>
    <t xml:space="preserve">Cascarilla de Arroz </t>
  </si>
  <si>
    <t>Abono triple 15</t>
  </si>
  <si>
    <t>Nitrato de calcio.</t>
  </si>
  <si>
    <t>Cal dolomita</t>
  </si>
  <si>
    <t>Roca Fosfórica</t>
  </si>
  <si>
    <t>Nitrato de magnesio (Nitromag)</t>
  </si>
  <si>
    <t>Fertilizante Agrimins</t>
  </si>
  <si>
    <t>Litro</t>
  </si>
  <si>
    <t>Terasol  Fe Quelato de hierro</t>
  </si>
  <si>
    <t>Fosfato monopotasico 0-52-34</t>
  </si>
  <si>
    <t>Sulfato de potasio.</t>
  </si>
  <si>
    <t xml:space="preserve">Melaza </t>
  </si>
  <si>
    <t>Matababosa  para la erradicación de agentes perjudiciales agrícolas al 7 %.</t>
  </si>
  <si>
    <t>Insecticida de uso agrícola  Athrin Brio</t>
  </si>
  <si>
    <t>Herbicida Roundup.</t>
  </si>
  <si>
    <t>Cordel Poly 100 # 4 X 300 Mts Para Invernaderos Blanco Rollo</t>
  </si>
  <si>
    <t xml:space="preserve">Lonas en nylon </t>
  </si>
  <si>
    <t>Tierra negra para preparación de sustratos</t>
  </si>
  <si>
    <t>Metro 3</t>
  </si>
  <si>
    <t>Pegante para trampas de insectos.</t>
  </si>
  <si>
    <t>Taladro Multifuncional Inhalambrico</t>
  </si>
  <si>
    <t>Hilos para coser costales de Nylon</t>
  </si>
  <si>
    <t>Tomate de Arbol Amarillo</t>
  </si>
  <si>
    <t>Mora de castilla</t>
  </si>
  <si>
    <t>Lulo</t>
  </si>
  <si>
    <t>Oregano</t>
  </si>
  <si>
    <t>Tomillo</t>
  </si>
  <si>
    <t>Toronjil</t>
  </si>
  <si>
    <t>Albahaca</t>
  </si>
  <si>
    <t>Limonaria</t>
  </si>
  <si>
    <t>Laurel</t>
  </si>
  <si>
    <t>Cidron</t>
  </si>
  <si>
    <t>Uchuva</t>
  </si>
  <si>
    <t>ÍTEM</t>
  </si>
  <si>
    <t>NOMBRE DEL PRODUCTO</t>
  </si>
  <si>
    <t>DESCRIPCIÓN TÉCNICA</t>
  </si>
  <si>
    <t xml:space="preserve">Semilla maiz </t>
  </si>
  <si>
    <t>Tipo porva, cultivo clima frio</t>
  </si>
  <si>
    <t>Bolsa * 1 Kg</t>
  </si>
  <si>
    <t xml:space="preserve">Semilla Haba </t>
  </si>
  <si>
    <t>Tipo común, cultivo clima frio</t>
  </si>
  <si>
    <t xml:space="preserve">Semilla arveja </t>
  </si>
  <si>
    <t>Tipo Santa Isabel, cultivo clima frio</t>
  </si>
  <si>
    <t xml:space="preserve">Semilla frijol </t>
  </si>
  <si>
    <t>Tipo bachue, cultivo clima frio</t>
  </si>
  <si>
    <t>Tipo bola roja, cultivo clima frio</t>
  </si>
  <si>
    <t xml:space="preserve">Semilla Cilantro </t>
  </si>
  <si>
    <t>Tipo Patimorado, cultivo clima frio</t>
  </si>
  <si>
    <t>Bolsa * 500 Lb</t>
  </si>
  <si>
    <t xml:space="preserve">Semilla Lechuga </t>
  </si>
  <si>
    <t>Tipo Romana, cultivo clima frio</t>
  </si>
  <si>
    <t>Bolsa * 1000 semillas</t>
  </si>
  <si>
    <t xml:space="preserve">Semilla Lechuga Verde Crespa </t>
  </si>
  <si>
    <t>Tipo vera,  cultivo clima frio</t>
  </si>
  <si>
    <t xml:space="preserve">Semillas Lechuga Derbi </t>
  </si>
  <si>
    <t>Tipo Cogollo,  cultivo clima frio</t>
  </si>
  <si>
    <t xml:space="preserve">Tomate Hibrido </t>
  </si>
  <si>
    <t>Gigante F1,  cultivo clima frio</t>
  </si>
  <si>
    <t xml:space="preserve">Tomate Chonto </t>
  </si>
  <si>
    <t>Tipo RG, (Lycopersicum esculentum), cultivo clima frio</t>
  </si>
  <si>
    <t>Bolsa *454gr</t>
  </si>
  <si>
    <t xml:space="preserve"> Repelente de origen vegetal, utiliza como biofertilizante, para prevenir enfermedades causadas por hongos agricultura orgánica y biopreparados</t>
  </si>
  <si>
    <t>Hidrolato de Ortiga para alelopatía</t>
  </si>
  <si>
    <t>semilla Cebolla Tokio</t>
  </si>
  <si>
    <t>Cebolla De Rama Tokio larga blanca.</t>
  </si>
  <si>
    <t>Bolsa  * 454gr</t>
  </si>
  <si>
    <t>Semilla Espinaca</t>
  </si>
  <si>
    <t>Tipo viroflay (spinnacca oleracea) hibrida Celia F1,  cultivo clima frio</t>
  </si>
  <si>
    <t xml:space="preserve">Semilla acelga </t>
  </si>
  <si>
    <t xml:space="preserve">Tipo White Ribbed Beta vulgaris </t>
  </si>
  <si>
    <t xml:space="preserve">Semilla zucchini </t>
  </si>
  <si>
    <t>Tipo verde simone F1</t>
  </si>
  <si>
    <t xml:space="preserve">Sustrato para germinación Turba                                                                                                                                                            </t>
  </si>
  <si>
    <t>Conocida también como turba de jardín, es un tipo de sustrato orgánico</t>
  </si>
  <si>
    <t>Bulto * 50 Kilogramos</t>
  </si>
  <si>
    <t xml:space="preserve">Elemento vegetal para sostebilidad de los suelos, retiene de humedad.  </t>
  </si>
  <si>
    <t>Paca * 40 Kilogramos</t>
  </si>
  <si>
    <t xml:space="preserve">Abono foliar </t>
  </si>
  <si>
    <t>Todo en uno composición NPK 10-30-10 (Proporciona nutrientes esenciales como nitrógeno, fósforo, potasio y elementos menores, mejorando la estructura del suelo al aportar materia orgánica)</t>
  </si>
  <si>
    <t>Contiene un total del: 15% de Nitrógeno (N): Nitrógeno nítrico 6% y 9% de Nitrógeno amoniacal. 15% de Fósforo (P): soluble en agua 14,5%. 15% de potasio (K) soluble en agua.</t>
  </si>
  <si>
    <t>Nitrógeno Total (Nt) - 15,0%
Nitrógeno Nítrico (N) - 15,0%
Calcio (CaO) - 26,0%
Conductividad Electrica (C.E.) - 7,0 dS/m
Solubilidad en Agua a 20º C - 122 g/100 ml
pH en Solución al 10%  - 6,64</t>
  </si>
  <si>
    <t>Calcio Total (CaO) 36%
Magnesio (MgO) 13%
PRNT 98%</t>
  </si>
  <si>
    <t>Fósforo total (p2o5) 30.2%
Calcio total (cao) 40.5%
Silicio total (sio2) 15.6%
Humedad 2.50%</t>
  </si>
  <si>
    <t xml:space="preserve"> Composición: Nitrógeno 21% (N nítrico 10.3%, N amoniacal 10.7%), calcio 11%, magnesio 7.5%. Fertilizante a base de nitrato de amonio y magnesio con un agente antiaglomerante.</t>
  </si>
  <si>
    <t>Granulado y Polvo. Fertilizante mezclado NP para aplicación al suelo.</t>
  </si>
  <si>
    <t xml:space="preserve">Nutrimins mezcla para lechuga </t>
  </si>
  <si>
    <t xml:space="preserve">Fertilizante líquido para
aplicación foliar
Concentrado Soluble (SL)
</t>
  </si>
  <si>
    <t>Es un quelato de Hierro +2 (Ferroso), en polvo, concentrado y totalmente Quelatizado, diseñado para suplir Hierro por vía Radicular, preparar soluciones nutritivas para uso en cultivos en general y aquellos dotados con sistemas de fertirriego.</t>
  </si>
  <si>
    <t>FÓSFORO 52% + POTASIO 34%. CrS » Abono PK con fosfato monopotásico (MKP), en forma de polvo cristalino soluble. pH 4,59. Fertilizante PK 100% soluble, con alto contenido de fósforo y potasio</t>
  </si>
  <si>
    <t>Bulto * 25 Kilogramos</t>
  </si>
  <si>
    <t>Potasio soluble en agua (K2O) - 50,0%
Azufre Total (S) - 18,0%
pH en Solución al 10%  - 5,0
Solubilidad a 20 ºC - 11,14 g/100ml</t>
  </si>
  <si>
    <t>La melaza es un producto derivado de la caña de azúcar. Su aspecto es similar al de la
miel, aunque de color café oscuro.</t>
  </si>
  <si>
    <t>Bolsa 1 Kg</t>
  </si>
  <si>
    <t>Molusquicida cebo en trozos SB de uso agrícola
para control de babosas y caracoles (Deroceras
reticulatum, Milax gagates y Helix sp) en
ornamentales y horticultura.</t>
  </si>
  <si>
    <t>Insecticida – Acaricida no sistémico. Actúa por contacto e Ingestión y se
caracteriza por su residualidad alta</t>
  </si>
  <si>
    <t>Glifosato: 363 g/L de ácido glifosato de formulación
a 20°C, equivalente a 446 g/L de sal potásica deN-
(fosfonometil)-glicina.</t>
  </si>
  <si>
    <t xml:space="preserve">Galón * 5 litros </t>
  </si>
  <si>
    <t>Color Blanco, Largo 300mtrs, Ancho: 22 cm, Altura 16 cm.</t>
  </si>
  <si>
    <t>Rollo X 300 mtrs</t>
  </si>
  <si>
    <t xml:space="preserve">Ganchos para cosedora  P6 </t>
  </si>
  <si>
    <t xml:space="preserve">Grapa 5019 Industrial, Para P6 Invernaderos </t>
  </si>
  <si>
    <t xml:space="preserve">Caja X 5000 </t>
  </si>
  <si>
    <t xml:space="preserve"> Lona poliéster de alta tenacidad, tejido plano, recubierta
con PVC fundido flexible de alta calidad por ambas caras.</t>
  </si>
  <si>
    <t>La tierra negra es resultado de un proceso de descomposición natural de materia orgánica, permitiendo así un material rico en fósforo, calcio, carbono, entre otras sustancias fundamentales para cualquier tipo de planta</t>
  </si>
  <si>
    <t xml:space="preserve"> Pegamento liquida con atrayentes a base de polybutenos, resiste las condiciones
ambientales tales como lluvia, sol.
Facilidad de manejo y permite la disolución con distintas sustancias. Color naranja y
presenta un olor a vainilla. </t>
  </si>
  <si>
    <t>Fumigadora Manual
Capacidad del Recipiente 20 Litros</t>
  </si>
  <si>
    <t>Tipo de Bomba Bomba Externa
Presión 40PSI +/-10%
Dimensiones (L x An x Al): 54.5 x 23 x 43.5
Peso 5.73</t>
  </si>
  <si>
    <t xml:space="preserve">Escobillas plásticas </t>
  </si>
  <si>
    <t xml:space="preserve">De 26 Dientes con cabo </t>
  </si>
  <si>
    <t xml:space="preserve">Tijeras para poda </t>
  </si>
  <si>
    <t xml:space="preserve"> Con mango rotativo, longitud 190 mm y capacidad de corte de 20 mm</t>
  </si>
  <si>
    <t>Carretillas 5 pies Cúbicos</t>
  </si>
  <si>
    <t>Antipinchazo Tolva Metalica</t>
  </si>
  <si>
    <t>Hilo de Nailon Polye para Máquina Cerra Costales-Sacos para Maqina Seneka GK 26-1A</t>
  </si>
  <si>
    <t xml:space="preserve">Rollo * 250gr </t>
  </si>
  <si>
    <t xml:space="preserve">Bolsa para plantular </t>
  </si>
  <si>
    <t xml:space="preserve">Medidas 15x20cm CAL. 1.5 </t>
  </si>
  <si>
    <t>Plántulas de 15 cm Plantula en Bolsa vivero</t>
  </si>
  <si>
    <t>Plántulas de 10 cm Plantula en Bolsa vivero</t>
  </si>
  <si>
    <t>Plántulas 10 cm (variedad albacon) Plantula en Bolsa vivero</t>
  </si>
  <si>
    <t>Duranta minio</t>
  </si>
  <si>
    <t>Plántulas de 10 cm, Duranta repens Plantula en Bolsa vivero</t>
  </si>
  <si>
    <t xml:space="preserve">Liriope Variegado </t>
  </si>
  <si>
    <t>Plántulas de 10 cm Liriope muscari Plantula en Bolsa vivero</t>
  </si>
  <si>
    <t xml:space="preserve">Hiedra Miami </t>
  </si>
  <si>
    <t>Plántulas de 10 cm Hedera helix Plantula en Bolsa vivero</t>
  </si>
  <si>
    <t>COTIZACION MOLINO Y DEPOSITO SAN RAFAEL SAS</t>
  </si>
  <si>
    <t>COTIZACION CONCENTRADOS EL RANCHO LTDA</t>
  </si>
  <si>
    <t>COTIZACION COMERCIALIZADORA DE SALES EL TITAN SAS</t>
  </si>
  <si>
    <t>ELEMENTO</t>
  </si>
  <si>
    <t>DESCRIPCIÓN</t>
  </si>
  <si>
    <t xml:space="preserve">VALOR UNITARIO </t>
  </si>
  <si>
    <t>IVA (0,5%)</t>
  </si>
  <si>
    <t>VALOR UNIDAD CON IVA</t>
  </si>
  <si>
    <t>PROMEDIO IVA INCLUIDO</t>
  </si>
  <si>
    <t>Melaza</t>
  </si>
  <si>
    <t>Melaza líquida, de origen vegetal en dilución turbia de color marrón oscuro, procedente de la concentración de los caldos de producción de azúcar de caña de azúcar  La cual considera las siguientes características:</t>
  </si>
  <si>
    <t>Bolsa por 1 Kilogramo</t>
  </si>
  <si>
    <r>
      <t>Descripción</t>
    </r>
    <r>
      <rPr>
        <sz val="9"/>
        <color rgb="FF000000"/>
        <rFont val="Arial"/>
        <family val="2"/>
      </rPr>
      <t>: Presentación Líquido viscoso de color café oscuro</t>
    </r>
  </si>
  <si>
    <r>
      <t xml:space="preserve">Humedad: </t>
    </r>
    <r>
      <rPr>
        <sz val="9"/>
        <color rgb="FF000000"/>
        <rFont val="Arial"/>
        <family val="2"/>
      </rPr>
      <t xml:space="preserve">17.0 a 26.0 </t>
    </r>
    <r>
      <rPr>
        <b/>
        <sz val="9"/>
        <color rgb="FF000000"/>
        <rFont val="Arial"/>
        <family val="2"/>
      </rPr>
      <t xml:space="preserve">% </t>
    </r>
  </si>
  <si>
    <r>
      <t xml:space="preserve">Cenizas:  </t>
    </r>
    <r>
      <rPr>
        <sz val="9"/>
        <color rgb="FF000000"/>
        <rFont val="Arial"/>
        <family val="2"/>
      </rPr>
      <t>16% máximo</t>
    </r>
  </si>
  <si>
    <t>Alfalfa seca</t>
  </si>
  <si>
    <t>Suplemento fibroso peletizado, indicado para nutrición animal, con aporte de alfalfa en su composición, presentación de bulto por 40 kilogramos. La cual considera las siguientes características:</t>
  </si>
  <si>
    <t>Bulto por 40 Kilogramos</t>
  </si>
  <si>
    <r>
      <t>Proteína</t>
    </r>
    <r>
      <rPr>
        <sz val="9"/>
        <color rgb="FF000000"/>
        <rFont val="Arial"/>
        <family val="2"/>
      </rPr>
      <t xml:space="preserve">            Mínimo         10.0%</t>
    </r>
  </si>
  <si>
    <r>
      <t>Grasa</t>
    </r>
    <r>
      <rPr>
        <sz val="9"/>
        <color rgb="FF000000"/>
        <rFont val="Arial"/>
        <family val="2"/>
      </rPr>
      <t xml:space="preserve">                Mínimo           2.0%</t>
    </r>
  </si>
  <si>
    <r>
      <t>Fibra</t>
    </r>
    <r>
      <rPr>
        <sz val="9"/>
        <color rgb="FF000000"/>
        <rFont val="Arial"/>
        <family val="2"/>
      </rPr>
      <t xml:space="preserve">                  Mínimo         15.0%</t>
    </r>
  </si>
  <si>
    <r>
      <t>Humedad</t>
    </r>
    <r>
      <rPr>
        <sz val="9"/>
        <color rgb="FF000000"/>
        <rFont val="Arial"/>
        <family val="2"/>
      </rPr>
      <t xml:space="preserve">          Máximo           13.0%</t>
    </r>
  </si>
  <si>
    <t>Sal mineralizada</t>
  </si>
  <si>
    <r>
      <t xml:space="preserve">Sal especializada para suplementación Bovina con porcentaje de Fosforo mínimo del seis (6) porciento, más elementos menores de minerales. </t>
    </r>
    <r>
      <rPr>
        <sz val="9"/>
        <color rgb="FF000000"/>
        <rFont val="Arial"/>
        <family val="2"/>
      </rPr>
      <t>La cual considera las siguientes características:</t>
    </r>
  </si>
  <si>
    <r>
      <t xml:space="preserve">Cloruro De Sodio </t>
    </r>
    <r>
      <rPr>
        <sz val="9"/>
        <color rgb="FF000000"/>
        <rFont val="Arial"/>
        <family val="2"/>
      </rPr>
      <t xml:space="preserve"> Mínimo   18%</t>
    </r>
  </si>
  <si>
    <r>
      <t>Calcio</t>
    </r>
    <r>
      <rPr>
        <sz val="9"/>
        <color rgb="FF000000"/>
        <rFont val="Arial"/>
        <family val="2"/>
      </rPr>
      <t xml:space="preserve">                    Mínimo 15%</t>
    </r>
  </si>
  <si>
    <r>
      <t>Fósforo</t>
    </r>
    <r>
      <rPr>
        <sz val="9"/>
        <color rgb="FF000000"/>
        <rFont val="Arial"/>
        <family val="2"/>
      </rPr>
      <t xml:space="preserve">                  Mínimo 6%</t>
    </r>
  </si>
  <si>
    <r>
      <t>Humedad</t>
    </r>
    <r>
      <rPr>
        <sz val="9"/>
        <color rgb="FF000000"/>
        <rFont val="Arial"/>
        <family val="2"/>
      </rPr>
      <t xml:space="preserve">               Máximo 5%</t>
    </r>
  </si>
  <si>
    <r>
      <t>Azufre</t>
    </r>
    <r>
      <rPr>
        <sz val="9"/>
        <color rgb="FF000000"/>
        <rFont val="Arial"/>
        <family val="2"/>
      </rPr>
      <t xml:space="preserve">                    Mínimo 4%</t>
    </r>
  </si>
  <si>
    <r>
      <t>Magnesio</t>
    </r>
    <r>
      <rPr>
        <sz val="9"/>
        <color rgb="FF000000"/>
        <rFont val="Arial"/>
        <family val="2"/>
      </rPr>
      <t xml:space="preserve">               Mínimo 0.3%</t>
    </r>
  </si>
  <si>
    <r>
      <t>Zinc</t>
    </r>
    <r>
      <rPr>
        <sz val="9"/>
        <color rgb="FF000000"/>
        <rFont val="Arial"/>
        <family val="2"/>
      </rPr>
      <t xml:space="preserve">                        Mínimo 0.3%</t>
    </r>
  </si>
  <si>
    <t xml:space="preserve">Bolsa * 500gr  </t>
  </si>
  <si>
    <t>DESCRIPCIÓN (OBJETO)</t>
  </si>
  <si>
    <t>CARACTERÍSTICAS ESPECIFICACIONES TÉCNICAS</t>
  </si>
  <si>
    <t>CANT.</t>
  </si>
  <si>
    <t>Aves de peso aproximado de 1.400 gramos buena formación, color característico de la raza sin defectos o malformaciones en las patas, dieciséis (16) semanas de vida y cronograma de plan de vacunación completo.</t>
  </si>
  <si>
    <t>UND</t>
  </si>
  <si>
    <r>
      <t xml:space="preserve">GALLINAS LINEA </t>
    </r>
    <r>
      <rPr>
        <b/>
        <sz val="8"/>
        <color theme="1"/>
        <rFont val="Arial"/>
        <family val="2"/>
      </rPr>
      <t>ISA BROWN O HY LINE BROWN (POLLAS)</t>
    </r>
  </si>
  <si>
    <t>INGEFE SAS</t>
  </si>
  <si>
    <t>AGROIRRIGAR S.A.S.</t>
  </si>
  <si>
    <t>GRUPO CRUZ LEON</t>
  </si>
  <si>
    <t>PRESENTACIÓN</t>
  </si>
  <si>
    <t>HUERTERO ESCALERA TIPO BALCÓN</t>
  </si>
  <si>
    <r>
      <t>Ventajas:</t>
    </r>
    <r>
      <rPr>
        <sz val="10"/>
        <color theme="1"/>
        <rFont val="Arial"/>
        <family val="2"/>
      </rPr>
      <t xml:space="preserve"> Su diseño tipo escalera permite que el material vegetal reciba la luz del sol de forma directa en todos sus niveles.</t>
    </r>
  </si>
  <si>
    <r>
      <t>Materiales:</t>
    </r>
    <r>
      <rPr>
        <sz val="10"/>
        <color theme="1"/>
        <rFont val="Arial"/>
        <family val="2"/>
      </rPr>
      <t xml:space="preserve"> Elaborado en madera de pino sellada e inmunizada.</t>
    </r>
  </si>
  <si>
    <r>
      <t>Terminación:</t>
    </r>
    <r>
      <rPr>
        <sz val="10"/>
        <color theme="1"/>
        <rFont val="Arial"/>
        <family val="2"/>
      </rPr>
      <t xml:space="preserve"> Impermeabilizada y con plástico de alta densidad interna, con refuerzo en tela color negra, como protección de la madera contra la humedad del sustrato y con pintura exterior hidrofóbica y con filtro UV, para garantizar la estética de la estructura por la intemperie.</t>
    </r>
  </si>
  <si>
    <r>
      <t>Medidas generales:</t>
    </r>
    <r>
      <rPr>
        <sz val="10"/>
        <color theme="1"/>
        <rFont val="Arial"/>
        <family val="2"/>
      </rPr>
      <t xml:space="preserve"> 50 cm de frente y 60 cm de ancho, con altura de 80 cm.</t>
    </r>
  </si>
  <si>
    <r>
      <t>Capacidad de siembra:</t>
    </r>
    <r>
      <rPr>
        <sz val="10"/>
        <color theme="1"/>
        <rFont val="Arial"/>
        <family val="2"/>
      </rPr>
      <t xml:space="preserve"> 3 cajones de 50 cm x 20 cm x 20 cm de profundidad.</t>
    </r>
  </si>
  <si>
    <t>Los módulos deben ser desmontables y en el nivel superior debe ir grabado el logo de la alcaldía Municipal de Chía y dibujo de gramínea (Maíz).</t>
  </si>
  <si>
    <t>PALA DE MANO PARA JARDINERÍA.</t>
  </si>
  <si>
    <t>Pala de jardinería con mango de fácil agarre, con diseño compacto y ergonómico, ideal para realizar una variedad de tareas de jardín, desde la siembra, hasta remover tierra, su peso ligero reduce la fatiga durante su uso prolongado.</t>
  </si>
  <si>
    <t>Materiales: Mango de plástico, largo total de 32 cm, largo del mango 15 cm, altura x ancho: 17 cm x 9.5 cm, forma de la punta tipo corazón.</t>
  </si>
  <si>
    <t>GUANTES JARDINERÍA x 01 PAR UNISEX DE CAUCHO TRANSPIRABLE</t>
  </si>
  <si>
    <t>Su diseño evita lesión en las manos, dando una sensación cómoda al uso, se puede utilizar en climas secos y húmedos, para ofrecer una condición de trabajo segura, además son lavables para una larga duración.</t>
  </si>
  <si>
    <t>Guantes talla única, aproximadamente 9.4 pulgadas de longitud, le que los hace adecuados para el uso de la mayoría de personas, transpirables, diseño recubierto de goma, color negro.</t>
  </si>
  <si>
    <t>DETALLE</t>
  </si>
  <si>
    <t>CANT</t>
  </si>
  <si>
    <t>V.UND</t>
  </si>
  <si>
    <t>IVA UND</t>
  </si>
  <si>
    <t>V.UND IVA INCLUIDO</t>
  </si>
  <si>
    <t xml:space="preserve">VALOR TOTAL </t>
  </si>
  <si>
    <t>VALOR UNITARIO</t>
  </si>
  <si>
    <t>ADQUISICIÓN CARPAS 4*4</t>
  </si>
  <si>
    <t>Carpa de 4*4 mts,  en lona verano 100% impermeables sellada por alta frecuencia color blanco, con sistema de correas para tensionar y ojaletes vulcanizados, con estructura desarmable en tubo de 1", cerchas araña calibre 16 y parales de 1 1/2", toda tratada en pintura electroestática.</t>
  </si>
  <si>
    <t>STANDS DE MADERA</t>
  </si>
  <si>
    <t>Mueble modular plegable (con tornillo pasante exagonal de 1/2 x 3" y tuerca mariposa de 1/2" que permita asegurar y aflojar la base de la mesa, para poder doblarla y recogerla para para su almacenamiento y transporte) exhibición en madera pino de 3,5 cm * 14cm * 1,98 mts los soportes laterales, el amarre superior en madera de pino de 3 cm * 14 cm * 1,49 mts, mesa en madera quintuples de pino de 1,10 mts * 0,70 cm con reengruese de madera de 3 cm, patas en madera de pino de 3,5 cm * 1 mts de largo aseguradas con bisagra y tornillo pasante y sistema de cierre para su almacenamiento. Los stands deberan entregarse cepillados. lijados, pintados con tinitilla (Color caoba o miel según lo defina el supervisor del contrato y/o el funcionario delegado) y tener un acabado de sellado y lacado</t>
  </si>
  <si>
    <t>MANTELES</t>
  </si>
  <si>
    <t>Mantel institucional (en el color que defina el Supervisor del contrato y/o el funcionario delegado), deben ser en material de lino de 1,10 mts de ancho por 2 mts de largo, con borde o ribete cocido,  escudo oficial de la Alcaldía de Chía bordado con los colores oficiales, en tamaño de 25 cm de alto * 20 cm de ancho, ubicado en la parte frontal y sistema de aseguramiento con correas elásticas o fijas  en la parte posterior para evitar que se corra o deslice sobre la mesa. El diseño general  debe ser aprobado por el supervisor y/o funcionario delegado por la Secretaría para el Desarrollo Económico</t>
  </si>
  <si>
    <t>,</t>
  </si>
  <si>
    <t xml:space="preserve">  </t>
  </si>
  <si>
    <t>INGENIO</t>
  </si>
  <si>
    <t>MASTERTALENT SAS</t>
  </si>
  <si>
    <t xml:space="preserve">MASTERTALENT SAS			</t>
  </si>
  <si>
    <t>FUNDACOLOMBIA</t>
  </si>
  <si>
    <t>FUNDACIÓN CREAAA</t>
  </si>
  <si>
    <t>VALOT TOTAL</t>
  </si>
  <si>
    <t>PROMEDIO ESTUDIO DE MERCADO</t>
  </si>
  <si>
    <t>% IVA</t>
  </si>
  <si>
    <t>TOTAL LOTE 1</t>
  </si>
  <si>
    <t>TOTAL LOTE 2</t>
  </si>
  <si>
    <t>TOTAL LOTE 3</t>
  </si>
  <si>
    <t>VALOT TOTAL LOTE 4</t>
  </si>
  <si>
    <t>TOTAL LOTE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</si>
</sst>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 #,##0.00;[Red]\-&quot;$&quot;\ #,##0.00"/>
    <numFmt numFmtId="44" formatCode="_-&quot;$&quot;\ * #,##0.00_-;\-&quot;$&quot;\ * #,##0.00_-;_-&quot;$&quot;\ * &quot;-&quot;??_-;_-@_-"/>
    <numFmt numFmtId="43" formatCode="_-* #,##0.00_-;\-* #,##0.00_-;_-* &quot;-&quot;??_-;_-@_-"/>
    <numFmt numFmtId="164" formatCode="_(&quot;$&quot;\ * #,##0.00_);_(&quot;$&quot;\ * \(#,##0.00\);_(&quot;$&quot;\ * &quot;-&quot;??_);_(@_)"/>
    <numFmt numFmtId="165" formatCode="&quot;$&quot;\ #,##0"/>
    <numFmt numFmtId="166" formatCode="_-&quot;$&quot;\ * #,##0_-;\-&quot;$&quot;\ * #,##0_-;_-&quot;$&quot;\ * &quot;-&quot;??_-;_-@_-"/>
    <numFmt numFmtId="167" formatCode="_(&quot;$&quot;\ * #,##0_);_(&quot;$&quot;\ * \(#,##0\);_(&quot;$&quot;\ * &quot;-&quot;??_);_(@_)"/>
    <numFmt numFmtId="168" formatCode="_-&quot;$&quot;\ * #,##0.0_-;\-&quot;$&quot;\ * #,##0.0_-;_-&quot;$&quot;\ * &quot;-&quot;??_-;_-@_-"/>
    <numFmt numFmtId="169" formatCode="&quot;$&quot;\ #,##0.0"/>
  </numFmts>
  <fonts count="36" x14ac:knownFonts="1">
    <font>
      <sz val="11"/>
      <color theme="1"/>
      <name val="Calibri"/>
      <family val="2"/>
      <scheme val="minor"/>
    </font>
    <font>
      <sz val="11"/>
      <color theme="1"/>
      <name val="Calibri"/>
      <family val="2"/>
      <scheme val="minor"/>
    </font>
    <font>
      <b/>
      <sz val="9"/>
      <color theme="1"/>
      <name val="Arial"/>
      <family val="2"/>
    </font>
    <font>
      <sz val="9"/>
      <color theme="1"/>
      <name val="Calibri"/>
      <family val="2"/>
      <scheme val="minor"/>
    </font>
    <font>
      <sz val="9"/>
      <color theme="1"/>
      <name val="Arial"/>
      <family val="2"/>
    </font>
    <font>
      <b/>
      <sz val="9"/>
      <color theme="1"/>
      <name val="Calibri"/>
      <family val="2"/>
      <scheme val="minor"/>
    </font>
    <font>
      <b/>
      <sz val="7"/>
      <color theme="1"/>
      <name val="Arial"/>
      <family val="2"/>
    </font>
    <font>
      <sz val="7"/>
      <color theme="1"/>
      <name val="Arial"/>
      <family val="2"/>
    </font>
    <font>
      <sz val="7"/>
      <color theme="1"/>
      <name val="Calibri"/>
      <family val="2"/>
      <scheme val="minor"/>
    </font>
    <font>
      <b/>
      <sz val="7"/>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0"/>
      <color theme="1"/>
      <name val="Arial"/>
      <family val="2"/>
    </font>
    <font>
      <sz val="10"/>
      <color rgb="FF000000"/>
      <name val="Arial"/>
      <family val="2"/>
    </font>
    <font>
      <sz val="10"/>
      <name val="Arial"/>
      <family val="2"/>
    </font>
    <font>
      <b/>
      <sz val="10"/>
      <color rgb="FF000000"/>
      <name val="Arial"/>
      <family val="2"/>
    </font>
    <font>
      <sz val="14"/>
      <color theme="1"/>
      <name val="Arial"/>
      <family val="2"/>
    </font>
    <font>
      <b/>
      <sz val="14"/>
      <color theme="1"/>
      <name val="Arial"/>
      <family val="2"/>
    </font>
    <font>
      <sz val="11"/>
      <color theme="1"/>
      <name val="Arial"/>
      <family val="2"/>
    </font>
    <font>
      <sz val="14"/>
      <color theme="1"/>
      <name val="Calibri"/>
      <family val="2"/>
      <scheme val="minor"/>
    </font>
    <font>
      <b/>
      <sz val="14"/>
      <color theme="1"/>
      <name val="Calibri"/>
      <family val="2"/>
      <scheme val="minor"/>
    </font>
    <font>
      <sz val="12"/>
      <color rgb="FF000000"/>
      <name val="Arial"/>
      <family val="2"/>
    </font>
    <font>
      <sz val="9"/>
      <color rgb="FF000000"/>
      <name val="Arial"/>
      <family val="2"/>
    </font>
    <font>
      <b/>
      <sz val="9"/>
      <color rgb="FF000000"/>
      <name val="Arial"/>
      <family val="2"/>
    </font>
    <font>
      <sz val="14"/>
      <color rgb="FF000000"/>
      <name val="Arial"/>
      <family val="2"/>
    </font>
    <font>
      <sz val="12"/>
      <color theme="1"/>
      <name val="Arial"/>
      <family val="2"/>
    </font>
    <font>
      <sz val="8"/>
      <color rgb="FF000000"/>
      <name val="Arial"/>
      <family val="2"/>
    </font>
    <font>
      <b/>
      <sz val="8"/>
      <color rgb="FF000000"/>
      <name val="Arial"/>
      <family val="2"/>
    </font>
    <font>
      <b/>
      <sz val="8"/>
      <color theme="1"/>
      <name val="Arial"/>
      <family val="2"/>
    </font>
    <font>
      <b/>
      <sz val="10"/>
      <color theme="1"/>
      <name val="Arial"/>
      <family val="2"/>
    </font>
    <font>
      <sz val="8"/>
      <color theme="1"/>
      <name val="Calibri"/>
      <family val="2"/>
      <scheme val="minor"/>
    </font>
    <font>
      <b/>
      <sz val="8"/>
      <color theme="1"/>
      <name val="Calibri"/>
      <family val="2"/>
      <scheme val="minor"/>
    </font>
    <font>
      <sz val="10"/>
      <color theme="1"/>
      <name val="Calibri"/>
      <family val="2"/>
      <scheme val="minor"/>
    </font>
    <font>
      <b/>
      <sz val="10"/>
      <color theme="1"/>
      <name val="Calibri"/>
      <family val="2"/>
      <scheme val="minor"/>
    </font>
    <font>
      <b/>
      <u/>
      <sz val="10"/>
      <color theme="1"/>
      <name val="Arial"/>
      <family val="2"/>
    </font>
  </fonts>
  <fills count="8">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8DB4E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8" tint="0.79998168889431442"/>
        <bgColor indexed="64"/>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indexed="64"/>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style="thin">
        <color auto="1"/>
      </left>
      <right/>
      <top style="medium">
        <color indexed="64"/>
      </top>
      <bottom style="thin">
        <color auto="1"/>
      </bottom>
      <diagonal/>
    </border>
    <border>
      <left style="thin">
        <color auto="1"/>
      </left>
      <right style="thin">
        <color auto="1"/>
      </right>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style="medium">
        <color indexed="64"/>
      </top>
      <bottom/>
      <diagonal/>
    </border>
    <border>
      <left/>
      <right/>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thin">
        <color auto="1"/>
      </right>
      <top style="thin">
        <color auto="1"/>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auto="1"/>
      </right>
      <top/>
      <bottom style="medium">
        <color indexed="64"/>
      </bottom>
      <diagonal/>
    </border>
    <border>
      <left style="thin">
        <color auto="1"/>
      </left>
      <right/>
      <top style="thin">
        <color auto="1"/>
      </top>
      <bottom/>
      <diagonal/>
    </border>
    <border>
      <left style="thin">
        <color auto="1"/>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auto="1"/>
      </bottom>
      <diagonal/>
    </border>
    <border>
      <left style="thin">
        <color auto="1"/>
      </left>
      <right/>
      <top/>
      <bottom style="thin">
        <color indexed="64"/>
      </bottom>
      <diagonal/>
    </border>
    <border>
      <left style="thin">
        <color auto="1"/>
      </left>
      <right/>
      <top/>
      <bottom style="medium">
        <color indexed="64"/>
      </bottom>
      <diagonal/>
    </border>
    <border>
      <left style="medium">
        <color indexed="64"/>
      </left>
      <right style="thin">
        <color auto="1"/>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48">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horizontal="center" vertical="center"/>
    </xf>
    <xf numFmtId="4" fontId="3" fillId="0" borderId="0" xfId="0" applyNumberFormat="1" applyFont="1"/>
    <xf numFmtId="9" fontId="8" fillId="2" borderId="4" xfId="1" applyNumberFormat="1" applyFont="1" applyFill="1" applyBorder="1" applyAlignment="1">
      <alignment horizontal="center" vertical="center"/>
    </xf>
    <xf numFmtId="44" fontId="8" fillId="2" borderId="3" xfId="1" applyFont="1" applyFill="1" applyBorder="1" applyAlignment="1">
      <alignment horizontal="center" vertical="center"/>
    </xf>
    <xf numFmtId="44" fontId="8" fillId="0" borderId="4" xfId="1" applyFont="1" applyBorder="1" applyAlignment="1">
      <alignment horizontal="center" vertical="center"/>
    </xf>
    <xf numFmtId="44" fontId="8" fillId="0" borderId="4" xfId="0" applyNumberFormat="1" applyFont="1" applyBorder="1" applyAlignment="1">
      <alignment horizontal="center" vertical="center"/>
    </xf>
    <xf numFmtId="44" fontId="8" fillId="0" borderId="5" xfId="1" applyFont="1" applyBorder="1" applyAlignment="1">
      <alignment horizontal="center" vertical="center"/>
    </xf>
    <xf numFmtId="9" fontId="8" fillId="2" borderId="1" xfId="1" applyNumberFormat="1" applyFont="1" applyFill="1" applyBorder="1" applyAlignment="1">
      <alignment horizontal="center" vertical="center"/>
    </xf>
    <xf numFmtId="44" fontId="8" fillId="0" borderId="1" xfId="1" applyFont="1" applyBorder="1" applyAlignment="1">
      <alignment horizontal="center" vertical="center"/>
    </xf>
    <xf numFmtId="44" fontId="8" fillId="0" borderId="1" xfId="0" applyNumberFormat="1" applyFont="1" applyBorder="1" applyAlignment="1">
      <alignment horizontal="center" vertical="center"/>
    </xf>
    <xf numFmtId="44" fontId="8" fillId="0" borderId="10" xfId="1" applyFont="1" applyBorder="1" applyAlignment="1">
      <alignment horizontal="center" vertical="center"/>
    </xf>
    <xf numFmtId="9"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9" fontId="8" fillId="2" borderId="7" xfId="1" applyNumberFormat="1" applyFont="1" applyFill="1" applyBorder="1" applyAlignment="1">
      <alignment horizontal="center" vertical="center"/>
    </xf>
    <xf numFmtId="44" fontId="8" fillId="0" borderId="7" xfId="1" applyFont="1" applyBorder="1" applyAlignment="1">
      <alignment horizontal="center" vertical="center"/>
    </xf>
    <xf numFmtId="44" fontId="8" fillId="0" borderId="7" xfId="0" applyNumberFormat="1" applyFont="1" applyBorder="1" applyAlignment="1">
      <alignment horizontal="center" vertical="center"/>
    </xf>
    <xf numFmtId="44" fontId="8" fillId="0" borderId="8" xfId="1" applyFont="1" applyBorder="1" applyAlignment="1">
      <alignment horizontal="center" vertical="center"/>
    </xf>
    <xf numFmtId="0" fontId="8" fillId="0" borderId="0" xfId="0" applyFont="1" applyAlignment="1">
      <alignment vertical="center"/>
    </xf>
    <xf numFmtId="0" fontId="8" fillId="0" borderId="0" xfId="0" applyFont="1"/>
    <xf numFmtId="0" fontId="3" fillId="0" borderId="26" xfId="0" applyFont="1" applyBorder="1"/>
    <xf numFmtId="8" fontId="7" fillId="2" borderId="9" xfId="1" applyNumberFormat="1" applyFont="1" applyFill="1" applyBorder="1" applyAlignment="1">
      <alignment horizontal="center" vertical="center"/>
    </xf>
    <xf numFmtId="8" fontId="8" fillId="2" borderId="9" xfId="0" applyNumberFormat="1" applyFont="1" applyFill="1" applyBorder="1" applyAlignment="1">
      <alignment horizontal="center" vertical="center"/>
    </xf>
    <xf numFmtId="8" fontId="8" fillId="2" borderId="6" xfId="0" applyNumberFormat="1" applyFont="1" applyFill="1" applyBorder="1" applyAlignment="1">
      <alignment horizontal="center" vertical="center"/>
    </xf>
    <xf numFmtId="0" fontId="3" fillId="0" borderId="0" xfId="0" applyFont="1" applyAlignment="1">
      <alignment horizontal="left" vertical="center"/>
    </xf>
    <xf numFmtId="44" fontId="8" fillId="2" borderId="2" xfId="1" applyFont="1" applyFill="1" applyBorder="1" applyAlignment="1">
      <alignment horizontal="center" vertical="center"/>
    </xf>
    <xf numFmtId="44" fontId="8" fillId="2" borderId="2" xfId="0" applyNumberFormat="1" applyFont="1" applyFill="1" applyBorder="1" applyAlignment="1">
      <alignment horizontal="center" vertical="center"/>
    </xf>
    <xf numFmtId="9" fontId="0" fillId="0" borderId="1" xfId="0" applyNumberFormat="1" applyBorder="1" applyAlignment="1">
      <alignment horizontal="center" vertical="center"/>
    </xf>
    <xf numFmtId="9" fontId="0" fillId="0" borderId="37" xfId="0" applyNumberFormat="1" applyBorder="1" applyAlignment="1">
      <alignment horizontal="center" vertical="center"/>
    </xf>
    <xf numFmtId="9" fontId="0" fillId="0" borderId="24" xfId="0" applyNumberFormat="1" applyBorder="1" applyAlignment="1">
      <alignment horizontal="center" vertical="center"/>
    </xf>
    <xf numFmtId="165" fontId="0" fillId="0" borderId="0" xfId="0" applyNumberFormat="1"/>
    <xf numFmtId="0" fontId="5" fillId="0" borderId="0" xfId="0" applyFont="1" applyAlignment="1">
      <alignment vertical="center"/>
    </xf>
    <xf numFmtId="0" fontId="13" fillId="0" borderId="1" xfId="0" applyFont="1" applyBorder="1" applyAlignment="1">
      <alignment horizontal="center" vertical="center" wrapText="1"/>
    </xf>
    <xf numFmtId="44" fontId="13" fillId="2"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44" fontId="15" fillId="2"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3"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9" fillId="0" borderId="0" xfId="0" applyFont="1"/>
    <xf numFmtId="0" fontId="16" fillId="4" borderId="40" xfId="0" applyFont="1" applyFill="1" applyBorder="1" applyAlignment="1">
      <alignment horizontal="center" vertical="center" textRotation="90"/>
    </xf>
    <xf numFmtId="0" fontId="16" fillId="4" borderId="39" xfId="0" applyFont="1" applyFill="1" applyBorder="1" applyAlignment="1">
      <alignment horizontal="center" vertical="center" textRotation="90"/>
    </xf>
    <xf numFmtId="0" fontId="16" fillId="4" borderId="41" xfId="0" applyFont="1" applyFill="1" applyBorder="1" applyAlignment="1">
      <alignment horizontal="center" vertical="center" textRotation="90"/>
    </xf>
    <xf numFmtId="0" fontId="23" fillId="0" borderId="41" xfId="0" applyFont="1" applyBorder="1" applyAlignment="1">
      <alignment horizontal="justify" vertical="center" wrapText="1"/>
    </xf>
    <xf numFmtId="0" fontId="24" fillId="0" borderId="41" xfId="0" applyFont="1" applyBorder="1" applyAlignment="1">
      <alignment horizontal="justify" vertical="center" wrapText="1"/>
    </xf>
    <xf numFmtId="9" fontId="0" fillId="0" borderId="18" xfId="0" applyNumberFormat="1" applyBorder="1" applyAlignment="1">
      <alignment horizontal="center" vertical="center"/>
    </xf>
    <xf numFmtId="9" fontId="0" fillId="0" borderId="47" xfId="0" applyNumberFormat="1" applyBorder="1" applyAlignment="1">
      <alignment horizontal="center" vertical="center"/>
    </xf>
    <xf numFmtId="0" fontId="13" fillId="0" borderId="1" xfId="0" applyFont="1" applyBorder="1" applyAlignment="1">
      <alignment horizontal="center" vertical="center"/>
    </xf>
    <xf numFmtId="9" fontId="0" fillId="0" borderId="4" xfId="0" applyNumberFormat="1" applyBorder="1" applyAlignment="1">
      <alignment horizontal="center" vertical="center"/>
    </xf>
    <xf numFmtId="0" fontId="14" fillId="0" borderId="9" xfId="0" applyFont="1" applyBorder="1" applyAlignment="1">
      <alignment horizontal="center" vertical="center"/>
    </xf>
    <xf numFmtId="0" fontId="14" fillId="0" borderId="6" xfId="0" applyFont="1" applyBorder="1" applyAlignment="1">
      <alignment horizontal="center" vertical="center"/>
    </xf>
    <xf numFmtId="165" fontId="0" fillId="0" borderId="2" xfId="0" applyNumberFormat="1" applyBorder="1" applyAlignment="1">
      <alignment horizontal="center" vertical="center"/>
    </xf>
    <xf numFmtId="165" fontId="0" fillId="0" borderId="12" xfId="0" applyNumberFormat="1" applyBorder="1" applyAlignment="1">
      <alignment horizontal="center" vertical="center"/>
    </xf>
    <xf numFmtId="165" fontId="0" fillId="0" borderId="11" xfId="0" applyNumberFormat="1" applyBorder="1" applyAlignment="1">
      <alignment horizontal="center" vertical="center"/>
    </xf>
    <xf numFmtId="165" fontId="0" fillId="0" borderId="1" xfId="0" applyNumberFormat="1" applyBorder="1" applyAlignment="1">
      <alignment horizontal="center" vertical="center"/>
    </xf>
    <xf numFmtId="165" fontId="0" fillId="0" borderId="9" xfId="0" applyNumberFormat="1" applyBorder="1" applyAlignment="1">
      <alignment horizontal="center" vertical="center"/>
    </xf>
    <xf numFmtId="165" fontId="0" fillId="0" borderId="17" xfId="0" applyNumberFormat="1" applyBorder="1" applyAlignment="1">
      <alignment horizontal="center" vertical="center"/>
    </xf>
    <xf numFmtId="165" fontId="0" fillId="0" borderId="4" xfId="0" applyNumberFormat="1" applyBorder="1" applyAlignment="1">
      <alignment horizontal="center" vertical="center"/>
    </xf>
    <xf numFmtId="165" fontId="10" fillId="0" borderId="0" xfId="0" applyNumberFormat="1" applyFont="1" applyAlignment="1">
      <alignment horizontal="center" vertical="center"/>
    </xf>
    <xf numFmtId="0" fontId="0" fillId="0" borderId="0" xfId="0" applyAlignment="1">
      <alignment horizontal="center" vertical="center"/>
    </xf>
    <xf numFmtId="166" fontId="0" fillId="0" borderId="1" xfId="1" applyNumberFormat="1" applyFont="1" applyBorder="1" applyAlignment="1">
      <alignment horizontal="center" vertical="center"/>
    </xf>
    <xf numFmtId="165" fontId="0" fillId="0" borderId="0" xfId="0" applyNumberFormat="1" applyAlignment="1">
      <alignment horizontal="center" vertical="center"/>
    </xf>
    <xf numFmtId="0" fontId="27" fillId="0" borderId="35" xfId="0" applyFont="1" applyBorder="1" applyAlignment="1">
      <alignment horizontal="center" vertical="center" wrapText="1"/>
    </xf>
    <xf numFmtId="0" fontId="28" fillId="0" borderId="33" xfId="0" applyFont="1" applyBorder="1" applyAlignment="1">
      <alignment horizontal="center" vertical="center" wrapText="1"/>
    </xf>
    <xf numFmtId="0" fontId="18" fillId="0" borderId="0" xfId="0" applyFont="1" applyAlignment="1">
      <alignment vertical="center" wrapText="1"/>
    </xf>
    <xf numFmtId="44" fontId="27" fillId="0" borderId="35" xfId="1" applyFont="1" applyBorder="1" applyAlignment="1">
      <alignment horizontal="center" vertical="center" wrapText="1"/>
    </xf>
    <xf numFmtId="9" fontId="27" fillId="0" borderId="35" xfId="0" applyNumberFormat="1" applyFont="1" applyBorder="1" applyAlignment="1">
      <alignment horizontal="center" vertical="center" wrapText="1"/>
    </xf>
    <xf numFmtId="164" fontId="27" fillId="0" borderId="35" xfId="0" applyNumberFormat="1" applyFont="1" applyBorder="1" applyAlignment="1">
      <alignment horizontal="center" vertical="center" wrapText="1"/>
    </xf>
    <xf numFmtId="166" fontId="27" fillId="0" borderId="35" xfId="1" applyNumberFormat="1" applyFont="1" applyBorder="1" applyAlignment="1">
      <alignment horizontal="center" vertical="center" wrapText="1"/>
    </xf>
    <xf numFmtId="167" fontId="27" fillId="0" borderId="35" xfId="0" applyNumberFormat="1" applyFont="1" applyBorder="1" applyAlignment="1">
      <alignment horizontal="center" vertical="center" wrapText="1"/>
    </xf>
    <xf numFmtId="0" fontId="31" fillId="0" borderId="0" xfId="0" applyFont="1"/>
    <xf numFmtId="167" fontId="31" fillId="0" borderId="0" xfId="0" applyNumberFormat="1" applyFont="1"/>
    <xf numFmtId="0" fontId="30" fillId="0" borderId="41" xfId="0" applyFont="1" applyBorder="1" applyAlignment="1">
      <alignment horizontal="justify" vertical="center" wrapText="1"/>
    </xf>
    <xf numFmtId="0" fontId="13" fillId="0" borderId="39" xfId="0" applyFont="1" applyBorder="1" applyAlignment="1">
      <alignment horizontal="justify" vertical="center" wrapText="1"/>
    </xf>
    <xf numFmtId="0" fontId="13" fillId="0" borderId="41" xfId="0" applyFont="1" applyBorder="1" applyAlignment="1">
      <alignment horizontal="justify" vertical="center"/>
    </xf>
    <xf numFmtId="0" fontId="13" fillId="0" borderId="39" xfId="0" applyFont="1" applyBorder="1" applyAlignment="1">
      <alignment horizontal="justify" vertical="center"/>
    </xf>
    <xf numFmtId="0" fontId="30" fillId="0" borderId="48" xfId="0" applyFont="1" applyBorder="1" applyAlignment="1">
      <alignment horizontal="justify"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30" xfId="0" applyFont="1" applyFill="1" applyBorder="1" applyAlignment="1">
      <alignment horizontal="center" vertical="center"/>
    </xf>
    <xf numFmtId="0" fontId="10" fillId="5" borderId="30" xfId="0" applyFont="1" applyFill="1" applyBorder="1" applyAlignment="1">
      <alignment horizontal="center" vertical="center" wrapText="1"/>
    </xf>
    <xf numFmtId="0" fontId="32" fillId="5" borderId="29" xfId="0" applyFont="1" applyFill="1" applyBorder="1" applyAlignment="1">
      <alignment horizontal="center" vertical="center" wrapText="1"/>
    </xf>
    <xf numFmtId="0" fontId="32" fillId="5" borderId="30" xfId="0" applyFont="1" applyFill="1" applyBorder="1" applyAlignment="1">
      <alignment horizontal="center" vertical="center" wrapText="1"/>
    </xf>
    <xf numFmtId="0" fontId="27" fillId="5" borderId="42" xfId="0" applyFont="1" applyFill="1" applyBorder="1" applyAlignment="1">
      <alignment horizontal="center" vertical="center" wrapText="1"/>
    </xf>
    <xf numFmtId="0" fontId="27" fillId="5" borderId="48" xfId="0" applyFont="1" applyFill="1" applyBorder="1" applyAlignment="1">
      <alignment horizontal="center" vertical="center" wrapText="1"/>
    </xf>
    <xf numFmtId="0" fontId="32" fillId="5" borderId="27" xfId="0" applyFont="1" applyFill="1" applyBorder="1" applyAlignment="1">
      <alignment horizontal="center" vertical="center" wrapText="1"/>
    </xf>
    <xf numFmtId="0" fontId="32" fillId="5" borderId="28" xfId="0" applyFont="1" applyFill="1" applyBorder="1" applyAlignment="1">
      <alignment horizontal="center" vertical="center" wrapText="1"/>
    </xf>
    <xf numFmtId="0" fontId="32" fillId="5" borderId="30" xfId="0" applyFont="1" applyFill="1" applyBorder="1" applyAlignment="1">
      <alignment horizontal="center" vertical="center"/>
    </xf>
    <xf numFmtId="166" fontId="10" fillId="5" borderId="1" xfId="1" applyNumberFormat="1" applyFont="1" applyFill="1" applyBorder="1" applyAlignment="1">
      <alignment horizontal="center" vertical="center"/>
    </xf>
    <xf numFmtId="166" fontId="10" fillId="5" borderId="1" xfId="1" applyNumberFormat="1" applyFont="1" applyFill="1" applyBorder="1" applyAlignment="1">
      <alignment horizontal="center" vertical="center" wrapText="1"/>
    </xf>
    <xf numFmtId="0" fontId="2" fillId="0" borderId="0" xfId="0" applyFont="1" applyAlignment="1">
      <alignment vertical="center" wrapText="1"/>
    </xf>
    <xf numFmtId="0" fontId="13" fillId="0" borderId="48" xfId="0" applyFont="1" applyBorder="1" applyAlignment="1">
      <alignment horizontal="justify" vertical="center"/>
    </xf>
    <xf numFmtId="0" fontId="33" fillId="0" borderId="0" xfId="0" applyFont="1"/>
    <xf numFmtId="0" fontId="33" fillId="0" borderId="0" xfId="0" applyFont="1" applyAlignment="1">
      <alignment horizontal="center"/>
    </xf>
    <xf numFmtId="0" fontId="33" fillId="0" borderId="0" xfId="0" applyFont="1" applyAlignment="1">
      <alignment horizontal="center" vertical="center"/>
    </xf>
    <xf numFmtId="0" fontId="30" fillId="5" borderId="35" xfId="0" applyFont="1" applyFill="1" applyBorder="1" applyAlignment="1">
      <alignment horizontal="center" vertical="center"/>
    </xf>
    <xf numFmtId="0" fontId="30" fillId="5" borderId="33" xfId="0" applyFont="1" applyFill="1" applyBorder="1" applyAlignment="1">
      <alignment horizontal="center" vertical="center" wrapText="1"/>
    </xf>
    <xf numFmtId="0" fontId="30" fillId="5" borderId="33" xfId="0" applyFont="1" applyFill="1" applyBorder="1" applyAlignment="1">
      <alignment horizontal="center" vertical="center"/>
    </xf>
    <xf numFmtId="0" fontId="34" fillId="5" borderId="53" xfId="0" applyFont="1" applyFill="1" applyBorder="1" applyAlignment="1">
      <alignment horizontal="center" vertical="center" wrapText="1"/>
    </xf>
    <xf numFmtId="0" fontId="34" fillId="5" borderId="20" xfId="0" applyFont="1" applyFill="1" applyBorder="1" applyAlignment="1">
      <alignment horizontal="center" vertical="center" wrapText="1"/>
    </xf>
    <xf numFmtId="0" fontId="34" fillId="5" borderId="52" xfId="0" applyFont="1" applyFill="1" applyBorder="1" applyAlignment="1">
      <alignment horizontal="center" vertical="center" wrapText="1"/>
    </xf>
    <xf numFmtId="0" fontId="34" fillId="5" borderId="54" xfId="0" applyFont="1" applyFill="1" applyBorder="1" applyAlignment="1">
      <alignment horizontal="center" vertical="center"/>
    </xf>
    <xf numFmtId="0" fontId="34" fillId="5" borderId="54" xfId="0" applyFont="1" applyFill="1" applyBorder="1" applyAlignment="1">
      <alignment horizontal="center" vertical="center" wrapText="1"/>
    </xf>
    <xf numFmtId="44" fontId="33" fillId="0" borderId="0" xfId="0" applyNumberFormat="1" applyFont="1"/>
    <xf numFmtId="0" fontId="33" fillId="0" borderId="0" xfId="0" applyFont="1" applyAlignment="1">
      <alignment horizontal="left" vertical="center"/>
    </xf>
    <xf numFmtId="166" fontId="33" fillId="0" borderId="0" xfId="1" applyNumberFormat="1" applyFont="1" applyAlignment="1">
      <alignment horizontal="center" vertical="center"/>
    </xf>
    <xf numFmtId="166" fontId="33" fillId="0" borderId="0" xfId="0" applyNumberFormat="1" applyFont="1" applyAlignment="1">
      <alignment horizontal="center" vertical="center"/>
    </xf>
    <xf numFmtId="166" fontId="34" fillId="5" borderId="52" xfId="1" applyNumberFormat="1" applyFont="1" applyFill="1" applyBorder="1" applyAlignment="1">
      <alignment horizontal="center" vertical="center" wrapText="1"/>
    </xf>
    <xf numFmtId="166" fontId="34" fillId="5" borderId="53" xfId="0" applyNumberFormat="1" applyFont="1" applyFill="1" applyBorder="1" applyAlignment="1">
      <alignment horizontal="center" vertical="center" wrapText="1"/>
    </xf>
    <xf numFmtId="166" fontId="34" fillId="5" borderId="20" xfId="1" applyNumberFormat="1" applyFont="1" applyFill="1" applyBorder="1" applyAlignment="1">
      <alignment horizontal="center" vertical="center" wrapText="1"/>
    </xf>
    <xf numFmtId="166" fontId="34" fillId="5" borderId="20" xfId="0" applyNumberFormat="1" applyFont="1" applyFill="1" applyBorder="1" applyAlignment="1">
      <alignment horizontal="center" vertical="center" wrapText="1"/>
    </xf>
    <xf numFmtId="166" fontId="34" fillId="5" borderId="54" xfId="1" applyNumberFormat="1" applyFont="1" applyFill="1" applyBorder="1" applyAlignment="1">
      <alignment horizontal="center" vertical="center"/>
    </xf>
    <xf numFmtId="164" fontId="31" fillId="0" borderId="0" xfId="0" applyNumberFormat="1" applyFont="1"/>
    <xf numFmtId="0" fontId="10" fillId="0" borderId="0" xfId="0" applyFont="1" applyAlignment="1">
      <alignment horizontal="center" vertical="center"/>
    </xf>
    <xf numFmtId="0" fontId="13" fillId="0" borderId="2" xfId="0" applyFont="1" applyBorder="1" applyAlignment="1">
      <alignment horizontal="center" vertical="center" wrapText="1"/>
    </xf>
    <xf numFmtId="0" fontId="4" fillId="0" borderId="42" xfId="0" applyFont="1" applyBorder="1" applyAlignment="1">
      <alignment horizontal="justify" vertical="center" wrapText="1"/>
    </xf>
    <xf numFmtId="0" fontId="24" fillId="0" borderId="44" xfId="0" applyFont="1" applyBorder="1" applyAlignment="1">
      <alignment horizontal="justify" vertical="center" wrapText="1"/>
    </xf>
    <xf numFmtId="0" fontId="24" fillId="0" borderId="40" xfId="0" applyFont="1" applyBorder="1" applyAlignment="1">
      <alignment horizontal="justify" vertical="center" wrapText="1"/>
    </xf>
    <xf numFmtId="0" fontId="23" fillId="0" borderId="42" xfId="0" applyFont="1" applyBorder="1" applyAlignment="1">
      <alignment horizontal="justify" vertical="center" wrapText="1"/>
    </xf>
    <xf numFmtId="165" fontId="0" fillId="0" borderId="37" xfId="0" applyNumberFormat="1" applyBorder="1" applyAlignment="1">
      <alignment horizontal="center" vertical="center"/>
    </xf>
    <xf numFmtId="165" fontId="0" fillId="0" borderId="24" xfId="0" applyNumberFormat="1" applyBorder="1" applyAlignment="1">
      <alignment horizontal="center" vertical="center"/>
    </xf>
    <xf numFmtId="165" fontId="0" fillId="0" borderId="47" xfId="0" applyNumberFormat="1" applyBorder="1" applyAlignment="1">
      <alignment horizontal="center" vertical="center"/>
    </xf>
    <xf numFmtId="165" fontId="0" fillId="0" borderId="22" xfId="0" applyNumberFormat="1" applyBorder="1" applyAlignment="1">
      <alignment horizontal="center" vertical="center"/>
    </xf>
    <xf numFmtId="165" fontId="0" fillId="0" borderId="24" xfId="1" applyNumberFormat="1" applyFont="1" applyFill="1" applyBorder="1" applyAlignment="1">
      <alignment horizontal="center" vertical="center"/>
    </xf>
    <xf numFmtId="165" fontId="0" fillId="0" borderId="47" xfId="1" applyNumberFormat="1" applyFont="1" applyFill="1" applyBorder="1" applyAlignment="1">
      <alignment horizontal="center" vertical="center"/>
    </xf>
    <xf numFmtId="165" fontId="0" fillId="0" borderId="30" xfId="0" applyNumberFormat="1" applyBorder="1" applyAlignment="1">
      <alignment horizontal="center" vertical="center"/>
    </xf>
    <xf numFmtId="165" fontId="0" fillId="0" borderId="33" xfId="0" applyNumberFormat="1" applyBorder="1" applyAlignment="1">
      <alignment horizontal="center" vertical="center"/>
    </xf>
    <xf numFmtId="165" fontId="10" fillId="0" borderId="35" xfId="0" applyNumberFormat="1" applyFont="1" applyBorder="1" applyAlignment="1">
      <alignment horizontal="center" vertical="center"/>
    </xf>
    <xf numFmtId="166" fontId="0" fillId="0" borderId="18" xfId="1" applyNumberFormat="1"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left" vertical="center"/>
    </xf>
    <xf numFmtId="0" fontId="8" fillId="0" borderId="1" xfId="0" applyFont="1" applyBorder="1" applyAlignment="1">
      <alignment vertical="center"/>
    </xf>
    <xf numFmtId="0" fontId="8" fillId="0" borderId="1"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left" vertical="center" wrapText="1"/>
    </xf>
    <xf numFmtId="0" fontId="8" fillId="0" borderId="7" xfId="0" applyFont="1" applyBorder="1" applyAlignment="1">
      <alignment horizontal="center" vertical="center"/>
    </xf>
    <xf numFmtId="9" fontId="8" fillId="6" borderId="4" xfId="1" applyNumberFormat="1" applyFont="1" applyFill="1" applyBorder="1" applyAlignment="1">
      <alignment horizontal="center" vertical="center"/>
    </xf>
    <xf numFmtId="44" fontId="8" fillId="6" borderId="4" xfId="1" applyFont="1" applyFill="1" applyBorder="1" applyAlignment="1">
      <alignment horizontal="center" vertical="center"/>
    </xf>
    <xf numFmtId="44" fontId="8" fillId="6" borderId="4" xfId="0" applyNumberFormat="1" applyFont="1" applyFill="1" applyBorder="1" applyAlignment="1">
      <alignment horizontal="center" vertical="center"/>
    </xf>
    <xf numFmtId="44" fontId="8" fillId="6" borderId="5" xfId="1" applyFont="1" applyFill="1" applyBorder="1" applyAlignment="1">
      <alignment horizontal="center" vertical="center"/>
    </xf>
    <xf numFmtId="9" fontId="8" fillId="6" borderId="1" xfId="1" applyNumberFormat="1" applyFont="1" applyFill="1" applyBorder="1" applyAlignment="1">
      <alignment horizontal="center" vertical="center"/>
    </xf>
    <xf numFmtId="44" fontId="8" fillId="6" borderId="1" xfId="1" applyFont="1" applyFill="1" applyBorder="1" applyAlignment="1">
      <alignment horizontal="center" vertical="center"/>
    </xf>
    <xf numFmtId="44" fontId="8" fillId="6" borderId="1" xfId="0" applyNumberFormat="1" applyFont="1" applyFill="1" applyBorder="1" applyAlignment="1">
      <alignment horizontal="center" vertical="center"/>
    </xf>
    <xf numFmtId="44" fontId="8" fillId="6" borderId="10" xfId="1" applyFont="1" applyFill="1" applyBorder="1" applyAlignment="1">
      <alignment horizontal="center" vertical="center"/>
    </xf>
    <xf numFmtId="9" fontId="8" fillId="6" borderId="1" xfId="0" applyNumberFormat="1" applyFont="1" applyFill="1" applyBorder="1" applyAlignment="1">
      <alignment horizontal="center" vertical="center"/>
    </xf>
    <xf numFmtId="0" fontId="8" fillId="6" borderId="1" xfId="0" applyFont="1" applyFill="1" applyBorder="1" applyAlignment="1">
      <alignment horizontal="center" vertical="center"/>
    </xf>
    <xf numFmtId="9" fontId="8" fillId="6" borderId="7" xfId="1" applyNumberFormat="1" applyFont="1" applyFill="1" applyBorder="1" applyAlignment="1">
      <alignment horizontal="center" vertical="center"/>
    </xf>
    <xf numFmtId="44" fontId="8" fillId="6" borderId="7" xfId="1" applyFont="1" applyFill="1" applyBorder="1" applyAlignment="1">
      <alignment horizontal="center" vertical="center"/>
    </xf>
    <xf numFmtId="44" fontId="8" fillId="6" borderId="7" xfId="0" applyNumberFormat="1" applyFont="1" applyFill="1" applyBorder="1" applyAlignment="1">
      <alignment horizontal="center" vertical="center"/>
    </xf>
    <xf numFmtId="44" fontId="8" fillId="6" borderId="8" xfId="1" applyFont="1" applyFill="1" applyBorder="1" applyAlignment="1">
      <alignment horizontal="center" vertical="center"/>
    </xf>
    <xf numFmtId="166" fontId="0" fillId="0" borderId="0" xfId="0" applyNumberFormat="1"/>
    <xf numFmtId="43" fontId="33" fillId="0" borderId="0" xfId="0" applyNumberFormat="1" applyFont="1"/>
    <xf numFmtId="166" fontId="0" fillId="0" borderId="24" xfId="1" applyNumberFormat="1" applyFont="1" applyBorder="1" applyAlignment="1">
      <alignment horizontal="center" vertical="center"/>
    </xf>
    <xf numFmtId="166" fontId="10" fillId="5" borderId="9" xfId="1" applyNumberFormat="1" applyFont="1" applyFill="1" applyBorder="1" applyAlignment="1">
      <alignment horizontal="center" vertical="center"/>
    </xf>
    <xf numFmtId="166" fontId="10" fillId="5" borderId="10" xfId="1" applyNumberFormat="1" applyFont="1" applyFill="1" applyBorder="1" applyAlignment="1">
      <alignment horizontal="center" vertical="center"/>
    </xf>
    <xf numFmtId="166" fontId="0" fillId="0" borderId="9" xfId="1" applyNumberFormat="1" applyFont="1" applyBorder="1" applyAlignment="1">
      <alignment horizontal="center" vertical="center"/>
    </xf>
    <xf numFmtId="166" fontId="0" fillId="0" borderId="10" xfId="1" applyNumberFormat="1" applyFont="1" applyBorder="1" applyAlignment="1">
      <alignment horizontal="center" vertical="center"/>
    </xf>
    <xf numFmtId="166" fontId="0" fillId="0" borderId="6" xfId="1" applyNumberFormat="1" applyFont="1" applyBorder="1" applyAlignment="1">
      <alignment horizontal="center" vertical="center"/>
    </xf>
    <xf numFmtId="166" fontId="0" fillId="0" borderId="7" xfId="1" applyNumberFormat="1" applyFont="1" applyBorder="1" applyAlignment="1">
      <alignment horizontal="center" vertical="center"/>
    </xf>
    <xf numFmtId="166" fontId="0" fillId="0" borderId="8" xfId="1" applyNumberFormat="1" applyFont="1" applyBorder="1" applyAlignment="1">
      <alignment horizontal="center" vertical="center"/>
    </xf>
    <xf numFmtId="166" fontId="0" fillId="0" borderId="2" xfId="0" applyNumberFormat="1" applyBorder="1"/>
    <xf numFmtId="166" fontId="10" fillId="5" borderId="45" xfId="1" applyNumberFormat="1" applyFont="1" applyFill="1" applyBorder="1" applyAlignment="1">
      <alignment horizontal="center" vertical="center"/>
    </xf>
    <xf numFmtId="166" fontId="0" fillId="0" borderId="45" xfId="1" applyNumberFormat="1" applyFont="1" applyBorder="1" applyAlignment="1">
      <alignment horizontal="center" vertical="center"/>
    </xf>
    <xf numFmtId="165" fontId="0" fillId="0" borderId="10" xfId="0" applyNumberFormat="1" applyBorder="1" applyAlignment="1">
      <alignment horizontal="center" vertical="center"/>
    </xf>
    <xf numFmtId="166" fontId="0" fillId="0" borderId="60" xfId="1" applyNumberFormat="1" applyFont="1" applyBorder="1" applyAlignment="1">
      <alignment horizontal="center" vertical="center"/>
    </xf>
    <xf numFmtId="165" fontId="0" fillId="0" borderId="8" xfId="0" applyNumberFormat="1" applyBorder="1" applyAlignment="1">
      <alignment horizontal="center" vertical="center"/>
    </xf>
    <xf numFmtId="0" fontId="0" fillId="0" borderId="2" xfId="0" applyBorder="1"/>
    <xf numFmtId="0" fontId="16" fillId="5" borderId="3" xfId="0" applyFont="1" applyFill="1" applyBorder="1" applyAlignment="1">
      <alignment horizontal="center" vertical="center"/>
    </xf>
    <xf numFmtId="0" fontId="30" fillId="5" borderId="4" xfId="0" applyFont="1" applyFill="1" applyBorder="1" applyAlignment="1">
      <alignment horizontal="center" vertical="center"/>
    </xf>
    <xf numFmtId="0" fontId="30" fillId="5" borderId="4" xfId="0" applyFont="1" applyFill="1" applyBorder="1" applyAlignment="1">
      <alignment horizontal="center" vertical="center" wrapText="1"/>
    </xf>
    <xf numFmtId="0" fontId="30" fillId="5" borderId="5" xfId="0" applyFont="1" applyFill="1" applyBorder="1" applyAlignment="1">
      <alignment horizontal="center" vertical="center"/>
    </xf>
    <xf numFmtId="0" fontId="16" fillId="0" borderId="9" xfId="0" applyFont="1" applyBorder="1" applyAlignment="1">
      <alignment horizontal="center" vertical="center"/>
    </xf>
    <xf numFmtId="0" fontId="13" fillId="0" borderId="10" xfId="0" applyFont="1" applyBorder="1" applyAlignment="1">
      <alignment horizontal="center" vertical="center"/>
    </xf>
    <xf numFmtId="0" fontId="14" fillId="0" borderId="10" xfId="0" applyFont="1" applyBorder="1" applyAlignment="1">
      <alignment horizontal="center" vertical="center"/>
    </xf>
    <xf numFmtId="0" fontId="15" fillId="0" borderId="7" xfId="0" applyFont="1" applyBorder="1" applyAlignment="1">
      <alignment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166" fontId="10" fillId="0" borderId="2" xfId="1" applyNumberFormat="1" applyFont="1" applyBorder="1" applyAlignment="1">
      <alignment horizontal="center" vertical="center"/>
    </xf>
    <xf numFmtId="166" fontId="10" fillId="0" borderId="2" xfId="0" applyNumberFormat="1" applyFont="1" applyBorder="1"/>
    <xf numFmtId="0" fontId="16" fillId="4" borderId="0" xfId="0" applyFont="1" applyFill="1" applyAlignment="1">
      <alignment horizontal="center" vertical="center" textRotation="90"/>
    </xf>
    <xf numFmtId="44" fontId="8" fillId="2" borderId="4" xfId="1" applyFont="1" applyFill="1" applyBorder="1" applyAlignment="1">
      <alignment horizontal="center" vertical="center"/>
    </xf>
    <xf numFmtId="44" fontId="8" fillId="2" borderId="4" xfId="0" applyNumberFormat="1" applyFont="1" applyFill="1" applyBorder="1" applyAlignment="1">
      <alignment horizontal="center" vertical="center"/>
    </xf>
    <xf numFmtId="44" fontId="8" fillId="2" borderId="16" xfId="1" applyFont="1" applyFill="1" applyBorder="1" applyAlignment="1">
      <alignment horizontal="center" vertical="center"/>
    </xf>
    <xf numFmtId="44" fontId="8" fillId="2" borderId="16" xfId="0" applyNumberFormat="1" applyFont="1" applyFill="1" applyBorder="1" applyAlignment="1">
      <alignment horizontal="center" vertical="center"/>
    </xf>
    <xf numFmtId="165" fontId="0" fillId="0" borderId="37" xfId="1" applyNumberFormat="1" applyFont="1" applyFill="1" applyBorder="1" applyAlignment="1">
      <alignment horizontal="center" vertical="center"/>
    </xf>
    <xf numFmtId="165" fontId="0" fillId="0" borderId="22" xfId="1" applyNumberFormat="1" applyFont="1" applyFill="1" applyBorder="1" applyAlignment="1">
      <alignment horizontal="center" vertical="center"/>
    </xf>
    <xf numFmtId="166" fontId="0" fillId="0" borderId="47" xfId="1" applyNumberFormat="1" applyFont="1" applyBorder="1" applyAlignment="1">
      <alignment horizontal="center" vertical="center"/>
    </xf>
    <xf numFmtId="0" fontId="7" fillId="0" borderId="10"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8" fontId="7" fillId="0" borderId="22" xfId="1" applyNumberFormat="1" applyFont="1" applyFill="1" applyBorder="1" applyAlignment="1">
      <alignment horizontal="center" vertical="center"/>
    </xf>
    <xf numFmtId="8" fontId="7" fillId="0" borderId="24" xfId="1" applyNumberFormat="1" applyFont="1" applyFill="1" applyBorder="1" applyAlignment="1">
      <alignment horizontal="center" vertical="center"/>
    </xf>
    <xf numFmtId="44" fontId="7" fillId="0" borderId="24" xfId="1" applyFont="1" applyFill="1" applyBorder="1" applyAlignment="1">
      <alignment horizontal="center" vertical="center"/>
    </xf>
    <xf numFmtId="8" fontId="8" fillId="0" borderId="24" xfId="0" applyNumberFormat="1" applyFont="1" applyBorder="1" applyAlignment="1">
      <alignment horizontal="center" vertical="center"/>
    </xf>
    <xf numFmtId="8" fontId="8" fillId="0" borderId="23" xfId="0" applyNumberFormat="1" applyFont="1" applyBorder="1" applyAlignment="1">
      <alignment horizontal="center" vertical="center"/>
    </xf>
    <xf numFmtId="0" fontId="7" fillId="0" borderId="2" xfId="0" applyFont="1" applyBorder="1" applyAlignment="1">
      <alignment horizontal="left" vertical="center"/>
    </xf>
    <xf numFmtId="0" fontId="7" fillId="0" borderId="2" xfId="0" applyFont="1" applyBorder="1" applyAlignment="1">
      <alignment vertical="center" wrapText="1"/>
    </xf>
    <xf numFmtId="0" fontId="7" fillId="0" borderId="2" xfId="0" applyFont="1" applyBorder="1" applyAlignment="1">
      <alignment horizontal="center" vertical="center"/>
    </xf>
    <xf numFmtId="0" fontId="7" fillId="0" borderId="12" xfId="0" applyFont="1" applyBorder="1" applyAlignment="1">
      <alignment horizontal="center" vertical="center"/>
    </xf>
    <xf numFmtId="0" fontId="10" fillId="0" borderId="9" xfId="0" applyFont="1" applyBorder="1" applyAlignment="1">
      <alignment horizontal="center" vertical="center" wrapText="1"/>
    </xf>
    <xf numFmtId="0" fontId="0" fillId="0" borderId="10" xfId="0" applyBorder="1" applyAlignment="1">
      <alignment horizontal="center" vertical="center"/>
    </xf>
    <xf numFmtId="0" fontId="10" fillId="0" borderId="6" xfId="0" applyFont="1" applyBorder="1" applyAlignment="1">
      <alignment horizontal="center" vertical="center" wrapText="1"/>
    </xf>
    <xf numFmtId="0" fontId="13" fillId="0" borderId="8" xfId="0" applyFont="1" applyBorder="1" applyAlignment="1">
      <alignment horizontal="center" vertical="center"/>
    </xf>
    <xf numFmtId="0" fontId="10" fillId="0" borderId="11" xfId="0" applyFont="1" applyBorder="1" applyAlignment="1">
      <alignment horizontal="center" vertical="center" wrapText="1"/>
    </xf>
    <xf numFmtId="44" fontId="13" fillId="2" borderId="2" xfId="0" applyNumberFormat="1" applyFont="1" applyFill="1" applyBorder="1" applyAlignment="1">
      <alignment horizontal="center" vertical="center" wrapText="1"/>
    </xf>
    <xf numFmtId="0" fontId="0" fillId="0" borderId="12" xfId="0" applyBorder="1" applyAlignment="1">
      <alignment horizontal="center" vertical="center"/>
    </xf>
    <xf numFmtId="44" fontId="8" fillId="2" borderId="15" xfId="1" applyFont="1" applyFill="1" applyBorder="1" applyAlignment="1">
      <alignment horizontal="center" vertical="center"/>
    </xf>
    <xf numFmtId="44" fontId="8" fillId="2" borderId="62" xfId="1" applyFont="1" applyFill="1" applyBorder="1" applyAlignment="1">
      <alignment horizontal="center" vertical="center"/>
    </xf>
    <xf numFmtId="44" fontId="8" fillId="2" borderId="63" xfId="1" applyFont="1" applyFill="1" applyBorder="1" applyAlignment="1">
      <alignment horizontal="center" vertical="center"/>
    </xf>
    <xf numFmtId="44" fontId="8" fillId="6" borderId="22" xfId="1" applyFont="1" applyFill="1" applyBorder="1" applyAlignment="1">
      <alignment horizontal="center" vertical="center"/>
    </xf>
    <xf numFmtId="44" fontId="8" fillId="6" borderId="24" xfId="1" applyFont="1" applyFill="1" applyBorder="1" applyAlignment="1">
      <alignment horizontal="center" vertical="center"/>
    </xf>
    <xf numFmtId="44" fontId="8" fillId="6" borderId="23" xfId="1" applyFont="1" applyFill="1" applyBorder="1" applyAlignment="1">
      <alignment horizontal="center" vertical="center"/>
    </xf>
    <xf numFmtId="0" fontId="6" fillId="5" borderId="47" xfId="0" applyFont="1" applyFill="1" applyBorder="1" applyAlignment="1">
      <alignment horizontal="center" vertical="center" wrapText="1"/>
    </xf>
    <xf numFmtId="44" fontId="10" fillId="0" borderId="30" xfId="0" applyNumberFormat="1" applyFont="1" applyBorder="1" applyAlignment="1">
      <alignment horizontal="center" vertical="center"/>
    </xf>
    <xf numFmtId="166" fontId="34" fillId="0" borderId="34" xfId="1" applyNumberFormat="1" applyFont="1" applyBorder="1" applyAlignment="1">
      <alignment horizontal="center" vertical="center"/>
    </xf>
    <xf numFmtId="44" fontId="34" fillId="0" borderId="30" xfId="0" applyNumberFormat="1" applyFont="1" applyBorder="1"/>
    <xf numFmtId="0" fontId="7" fillId="7" borderId="9" xfId="0" applyFont="1" applyFill="1" applyBorder="1" applyAlignment="1">
      <alignment horizontal="center" vertical="center"/>
    </xf>
    <xf numFmtId="0" fontId="7" fillId="7" borderId="1" xfId="0" applyFont="1" applyFill="1" applyBorder="1" applyAlignment="1">
      <alignment horizontal="left" vertical="center" wrapText="1"/>
    </xf>
    <xf numFmtId="0" fontId="7" fillId="7" borderId="1" xfId="0" applyFont="1" applyFill="1" applyBorder="1" applyAlignment="1">
      <alignment vertical="center" wrapText="1"/>
    </xf>
    <xf numFmtId="0" fontId="7" fillId="7" borderId="1" xfId="0" applyFont="1" applyFill="1" applyBorder="1" applyAlignment="1">
      <alignment horizontal="center" vertical="center"/>
    </xf>
    <xf numFmtId="0" fontId="7" fillId="7" borderId="10" xfId="0" applyFont="1" applyFill="1" applyBorder="1" applyAlignment="1">
      <alignment horizontal="center" vertical="center"/>
    </xf>
    <xf numFmtId="44" fontId="7" fillId="7" borderId="24" xfId="1" applyFont="1" applyFill="1" applyBorder="1" applyAlignment="1">
      <alignment horizontal="center" vertical="center"/>
    </xf>
    <xf numFmtId="9" fontId="8" fillId="7" borderId="1" xfId="0" applyNumberFormat="1" applyFont="1" applyFill="1" applyBorder="1" applyAlignment="1">
      <alignment horizontal="center" vertical="center"/>
    </xf>
    <xf numFmtId="44" fontId="8" fillId="7" borderId="2" xfId="1" applyFont="1" applyFill="1" applyBorder="1" applyAlignment="1">
      <alignment horizontal="center" vertical="center"/>
    </xf>
    <xf numFmtId="44" fontId="8" fillId="7" borderId="2" xfId="0" applyNumberFormat="1" applyFont="1" applyFill="1" applyBorder="1" applyAlignment="1">
      <alignment horizontal="center" vertical="center"/>
    </xf>
    <xf numFmtId="44" fontId="8" fillId="7" borderId="62" xfId="1" applyFont="1" applyFill="1" applyBorder="1" applyAlignment="1">
      <alignment horizontal="center" vertical="center"/>
    </xf>
    <xf numFmtId="8" fontId="7" fillId="7" borderId="9" xfId="1" applyNumberFormat="1" applyFont="1" applyFill="1" applyBorder="1" applyAlignment="1">
      <alignment horizontal="center" vertical="center"/>
    </xf>
    <xf numFmtId="44" fontId="8" fillId="7" borderId="1" xfId="1" applyFont="1" applyFill="1" applyBorder="1" applyAlignment="1">
      <alignment horizontal="center" vertical="center"/>
    </xf>
    <xf numFmtId="44" fontId="8" fillId="7" borderId="1" xfId="0" applyNumberFormat="1" applyFont="1" applyFill="1" applyBorder="1" applyAlignment="1">
      <alignment horizontal="center" vertical="center"/>
    </xf>
    <xf numFmtId="44" fontId="8" fillId="7" borderId="10" xfId="1" applyFont="1" applyFill="1" applyBorder="1" applyAlignment="1">
      <alignment horizontal="center" vertical="center"/>
    </xf>
    <xf numFmtId="44" fontId="8" fillId="7" borderId="24" xfId="1" applyFont="1" applyFill="1" applyBorder="1" applyAlignment="1">
      <alignment horizontal="center" vertical="center"/>
    </xf>
    <xf numFmtId="0" fontId="3" fillId="7" borderId="0" xfId="0" applyFont="1" applyFill="1"/>
    <xf numFmtId="44" fontId="11" fillId="0" borderId="35" xfId="0" applyNumberFormat="1" applyFont="1" applyBorder="1"/>
    <xf numFmtId="164" fontId="14" fillId="0" borderId="35" xfId="0" applyNumberFormat="1" applyFont="1" applyBorder="1" applyAlignment="1">
      <alignment horizontal="center" vertical="center" wrapText="1"/>
    </xf>
    <xf numFmtId="44" fontId="14" fillId="0" borderId="35" xfId="1" applyFont="1" applyBorder="1" applyAlignment="1">
      <alignment horizontal="center" vertical="center" wrapText="1"/>
    </xf>
    <xf numFmtId="166" fontId="10" fillId="5" borderId="24" xfId="1" applyNumberFormat="1" applyFont="1" applyFill="1" applyBorder="1" applyAlignment="1">
      <alignment horizontal="center" vertical="center"/>
    </xf>
    <xf numFmtId="9" fontId="14" fillId="0" borderId="35" xfId="2" applyFont="1" applyBorder="1" applyAlignment="1">
      <alignment horizontal="center" vertical="center" wrapText="1"/>
    </xf>
    <xf numFmtId="169" fontId="0" fillId="0" borderId="1" xfId="0" applyNumberFormat="1" applyBorder="1" applyAlignment="1">
      <alignment horizontal="center" vertical="center"/>
    </xf>
    <xf numFmtId="169" fontId="0" fillId="0" borderId="2" xfId="0" applyNumberFormat="1" applyBorder="1" applyAlignment="1">
      <alignment horizontal="center" vertical="center"/>
    </xf>
    <xf numFmtId="169" fontId="0" fillId="0" borderId="12" xfId="0" applyNumberFormat="1" applyBorder="1" applyAlignment="1">
      <alignment horizontal="center" vertical="center"/>
    </xf>
    <xf numFmtId="169" fontId="10" fillId="0" borderId="35" xfId="0" applyNumberFormat="1" applyFont="1" applyBorder="1" applyAlignment="1">
      <alignment horizontal="center" vertical="center"/>
    </xf>
    <xf numFmtId="44" fontId="5" fillId="6" borderId="31" xfId="0" applyNumberFormat="1" applyFont="1" applyFill="1" applyBorder="1" applyAlignment="1">
      <alignment horizontal="center"/>
    </xf>
    <xf numFmtId="44" fontId="5" fillId="6" borderId="33" xfId="0" applyNumberFormat="1" applyFont="1" applyFill="1" applyBorder="1" applyAlignment="1">
      <alignment horizontal="center"/>
    </xf>
    <xf numFmtId="0" fontId="5" fillId="0" borderId="26" xfId="0" applyFont="1" applyBorder="1" applyAlignment="1">
      <alignment horizontal="left" vertical="center"/>
    </xf>
    <xf numFmtId="0" fontId="5" fillId="0" borderId="0" xfId="0" applyFont="1" applyAlignment="1">
      <alignment horizontal="left" vertical="center"/>
    </xf>
    <xf numFmtId="0" fontId="6" fillId="5" borderId="22"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18"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7" xfId="0" applyFont="1" applyFill="1" applyBorder="1" applyAlignment="1">
      <alignment horizontal="center" vertical="center"/>
    </xf>
    <xf numFmtId="0" fontId="6" fillId="5" borderId="7" xfId="0" applyFont="1" applyFill="1" applyBorder="1" applyAlignment="1">
      <alignment horizontal="center" vertical="center" wrapText="1"/>
    </xf>
    <xf numFmtId="44" fontId="9" fillId="0" borderId="32" xfId="0" applyNumberFormat="1" applyFont="1" applyBorder="1" applyAlignment="1">
      <alignment horizontal="center" vertical="center"/>
    </xf>
    <xf numFmtId="44" fontId="9" fillId="0" borderId="33" xfId="0" applyNumberFormat="1" applyFont="1" applyBorder="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vertical="center" wrapText="1"/>
    </xf>
    <xf numFmtId="0" fontId="4" fillId="0" borderId="21" xfId="0" applyFont="1" applyBorder="1" applyAlignment="1">
      <alignment horizontal="center" vertical="center" wrapText="1"/>
    </xf>
    <xf numFmtId="0" fontId="6" fillId="5" borderId="3" xfId="0" applyFont="1" applyFill="1" applyBorder="1" applyAlignment="1">
      <alignment horizontal="center" vertical="center"/>
    </xf>
    <xf numFmtId="0" fontId="6" fillId="5" borderId="6" xfId="0" applyFont="1" applyFill="1" applyBorder="1" applyAlignment="1">
      <alignment horizontal="center" vertical="center"/>
    </xf>
    <xf numFmtId="0" fontId="6" fillId="5" borderId="8" xfId="0" applyFont="1" applyFill="1" applyBorder="1" applyAlignment="1">
      <alignment horizontal="center" vertical="center"/>
    </xf>
    <xf numFmtId="0" fontId="8" fillId="0" borderId="31" xfId="0" applyFont="1" applyBorder="1" applyAlignment="1">
      <alignment horizontal="center"/>
    </xf>
    <xf numFmtId="0" fontId="8" fillId="0" borderId="32" xfId="0" applyFont="1" applyBorder="1" applyAlignment="1">
      <alignment horizontal="center"/>
    </xf>
    <xf numFmtId="0" fontId="8" fillId="0" borderId="33" xfId="0" applyFont="1" applyBorder="1" applyAlignment="1">
      <alignment horizontal="center"/>
    </xf>
    <xf numFmtId="0" fontId="8" fillId="0" borderId="51" xfId="0" applyFont="1" applyBorder="1" applyAlignment="1">
      <alignment horizontal="center"/>
    </xf>
    <xf numFmtId="0" fontId="8" fillId="0" borderId="21" xfId="0" applyFont="1" applyBorder="1" applyAlignment="1">
      <alignment horizontal="center"/>
    </xf>
    <xf numFmtId="0" fontId="8" fillId="0" borderId="39" xfId="0" applyFont="1" applyBorder="1" applyAlignment="1">
      <alignment horizontal="center"/>
    </xf>
    <xf numFmtId="44" fontId="9" fillId="0" borderId="51" xfId="0" applyNumberFormat="1" applyFont="1" applyBorder="1" applyAlignment="1">
      <alignment horizontal="center"/>
    </xf>
    <xf numFmtId="44" fontId="9" fillId="0" borderId="39" xfId="0" applyNumberFormat="1" applyFont="1" applyBorder="1" applyAlignment="1">
      <alignment horizont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168" fontId="12" fillId="0" borderId="9" xfId="1" applyNumberFormat="1" applyFont="1" applyBorder="1" applyAlignment="1">
      <alignment horizontal="center" vertical="center"/>
    </xf>
    <xf numFmtId="168" fontId="12" fillId="0" borderId="6" xfId="1" applyNumberFormat="1" applyFont="1" applyBorder="1" applyAlignment="1">
      <alignment horizontal="center" vertical="center"/>
    </xf>
    <xf numFmtId="9" fontId="12" fillId="0" borderId="1" xfId="2" applyFont="1" applyBorder="1" applyAlignment="1">
      <alignment horizontal="center" vertical="center"/>
    </xf>
    <xf numFmtId="9" fontId="12" fillId="0" borderId="7" xfId="2" applyFont="1" applyBorder="1" applyAlignment="1">
      <alignment horizontal="center" vertical="center"/>
    </xf>
    <xf numFmtId="168" fontId="12" fillId="0" borderId="1" xfId="1" applyNumberFormat="1" applyFont="1" applyBorder="1" applyAlignment="1">
      <alignment horizontal="center" vertical="center"/>
    </xf>
    <xf numFmtId="168" fontId="12" fillId="0" borderId="7" xfId="1" applyNumberFormat="1" applyFont="1" applyBorder="1" applyAlignment="1">
      <alignment horizontal="center" vertical="center"/>
    </xf>
    <xf numFmtId="44" fontId="11" fillId="0" borderId="10" xfId="0" applyNumberFormat="1" applyFont="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28" xfId="0" applyFont="1" applyBorder="1" applyAlignment="1">
      <alignment horizontal="center" vertical="center"/>
    </xf>
    <xf numFmtId="166" fontId="12" fillId="0" borderId="9" xfId="1" applyNumberFormat="1" applyFont="1" applyBorder="1" applyAlignment="1">
      <alignment horizontal="center" vertical="center"/>
    </xf>
    <xf numFmtId="166" fontId="12" fillId="0" borderId="6" xfId="1" applyNumberFormat="1" applyFont="1" applyBorder="1" applyAlignment="1">
      <alignment horizontal="center" vertical="center"/>
    </xf>
    <xf numFmtId="166" fontId="12" fillId="0" borderId="1" xfId="1" applyNumberFormat="1" applyFont="1" applyBorder="1" applyAlignment="1">
      <alignment horizontal="center" vertical="center"/>
    </xf>
    <xf numFmtId="166" fontId="12" fillId="0" borderId="7" xfId="1" applyNumberFormat="1" applyFont="1" applyBorder="1" applyAlignment="1">
      <alignment horizontal="center" vertical="center"/>
    </xf>
    <xf numFmtId="44" fontId="11" fillId="0" borderId="38" xfId="0" applyNumberFormat="1" applyFont="1" applyBorder="1" applyAlignment="1">
      <alignment horizontal="center" vertical="center"/>
    </xf>
    <xf numFmtId="0" fontId="11" fillId="0" borderId="38" xfId="0" applyFont="1" applyBorder="1" applyAlignment="1">
      <alignment horizontal="center" vertical="center"/>
    </xf>
    <xf numFmtId="0" fontId="11" fillId="0" borderId="46" xfId="0" applyFont="1" applyBorder="1" applyAlignment="1">
      <alignment horizontal="center" vertic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3" xfId="0" applyFont="1" applyBorder="1" applyAlignment="1">
      <alignment horizontal="center"/>
    </xf>
    <xf numFmtId="44" fontId="12" fillId="0" borderId="1" xfId="1" applyFont="1" applyBorder="1" applyAlignment="1">
      <alignment horizontal="center" vertical="center"/>
    </xf>
    <xf numFmtId="44" fontId="12" fillId="0" borderId="7" xfId="1" applyFont="1" applyBorder="1" applyAlignment="1">
      <alignment horizontal="center" vertical="center"/>
    </xf>
    <xf numFmtId="44" fontId="11" fillId="0" borderId="13" xfId="0" applyNumberFormat="1"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44" fontId="12" fillId="0" borderId="9" xfId="1" applyFont="1" applyBorder="1" applyAlignment="1">
      <alignment horizontal="center" vertical="center"/>
    </xf>
    <xf numFmtId="44" fontId="12" fillId="0" borderId="6" xfId="1" applyFont="1" applyBorder="1" applyAlignment="1">
      <alignment horizontal="center" vertical="center"/>
    </xf>
    <xf numFmtId="0" fontId="14" fillId="0" borderId="42" xfId="0" applyFont="1" applyBorder="1" applyAlignment="1">
      <alignment horizontal="center" vertical="center"/>
    </xf>
    <xf numFmtId="0" fontId="14" fillId="0" borderId="44" xfId="0" applyFont="1" applyBorder="1" applyAlignment="1">
      <alignment horizontal="center" vertical="center"/>
    </xf>
    <xf numFmtId="0" fontId="26" fillId="0" borderId="42" xfId="0" applyFont="1" applyBorder="1" applyAlignment="1">
      <alignment vertical="center"/>
    </xf>
    <xf numFmtId="0" fontId="26" fillId="0" borderId="44" xfId="0" applyFont="1" applyBorder="1" applyAlignment="1">
      <alignment vertical="center"/>
    </xf>
    <xf numFmtId="0" fontId="14" fillId="0" borderId="42" xfId="0" applyFont="1" applyBorder="1" applyAlignment="1">
      <alignment horizontal="center" vertical="center" textRotation="90"/>
    </xf>
    <xf numFmtId="0" fontId="14" fillId="0" borderId="44" xfId="0" applyFont="1" applyBorder="1" applyAlignment="1">
      <alignment horizontal="center" vertical="center" textRotation="90"/>
    </xf>
    <xf numFmtId="3" fontId="22" fillId="0" borderId="50" xfId="0" applyNumberFormat="1" applyFont="1" applyBorder="1" applyAlignment="1">
      <alignment horizontal="center" vertical="center"/>
    </xf>
    <xf numFmtId="3" fontId="22" fillId="0" borderId="43" xfId="0" applyNumberFormat="1" applyFont="1" applyBorder="1" applyAlignment="1">
      <alignment horizontal="center" vertical="center"/>
    </xf>
    <xf numFmtId="166" fontId="12" fillId="0" borderId="3" xfId="1" applyNumberFormat="1" applyFont="1" applyBorder="1" applyAlignment="1">
      <alignment horizontal="center" vertical="center"/>
    </xf>
    <xf numFmtId="9" fontId="12" fillId="0" borderId="4" xfId="2" applyFont="1" applyBorder="1" applyAlignment="1">
      <alignment horizontal="center" vertical="center"/>
    </xf>
    <xf numFmtId="166" fontId="12" fillId="0" borderId="4" xfId="1" applyNumberFormat="1" applyFont="1" applyBorder="1" applyAlignment="1">
      <alignment horizontal="center" vertical="center"/>
    </xf>
    <xf numFmtId="44" fontId="11" fillId="0" borderId="5" xfId="0" applyNumberFormat="1" applyFont="1" applyBorder="1" applyAlignment="1">
      <alignment horizontal="center" vertical="center"/>
    </xf>
    <xf numFmtId="168" fontId="12" fillId="0" borderId="3" xfId="1" applyNumberFormat="1" applyFont="1" applyBorder="1" applyAlignment="1">
      <alignment horizontal="center" vertical="center"/>
    </xf>
    <xf numFmtId="168" fontId="12" fillId="0" borderId="4" xfId="1" applyNumberFormat="1" applyFont="1" applyBorder="1" applyAlignment="1">
      <alignment horizontal="center" vertical="center"/>
    </xf>
    <xf numFmtId="0" fontId="22" fillId="0" borderId="42" xfId="0" applyFont="1" applyBorder="1" applyAlignment="1">
      <alignment vertical="center" wrapText="1"/>
    </xf>
    <xf numFmtId="0" fontId="22" fillId="0" borderId="44" xfId="0" applyFont="1" applyBorder="1" applyAlignment="1">
      <alignment vertical="center" wrapText="1"/>
    </xf>
    <xf numFmtId="0" fontId="25" fillId="0" borderId="50" xfId="0" applyFont="1" applyBorder="1" applyAlignment="1">
      <alignment horizontal="center" vertical="center"/>
    </xf>
    <xf numFmtId="0" fontId="25" fillId="0" borderId="43" xfId="0" applyFont="1" applyBorder="1" applyAlignment="1">
      <alignment horizontal="center" vertical="center"/>
    </xf>
    <xf numFmtId="44" fontId="11" fillId="0" borderId="15" xfId="0" applyNumberFormat="1" applyFont="1" applyBorder="1" applyAlignment="1">
      <alignment horizontal="center" vertical="center"/>
    </xf>
    <xf numFmtId="0" fontId="22" fillId="0" borderId="42" xfId="0" applyFont="1" applyBorder="1" applyAlignment="1">
      <alignment vertical="center"/>
    </xf>
    <xf numFmtId="0" fontId="22" fillId="0" borderId="44" xfId="0" applyFont="1" applyBorder="1" applyAlignment="1">
      <alignment vertical="center"/>
    </xf>
    <xf numFmtId="44" fontId="12" fillId="0" borderId="3" xfId="1" applyFont="1" applyBorder="1" applyAlignment="1">
      <alignment horizontal="center" vertical="center"/>
    </xf>
    <xf numFmtId="44" fontId="12" fillId="0" borderId="4" xfId="1" applyFont="1" applyBorder="1" applyAlignment="1">
      <alignment horizontal="center" vertical="center"/>
    </xf>
    <xf numFmtId="0" fontId="17" fillId="0" borderId="1" xfId="0" applyFont="1" applyBorder="1" applyAlignment="1">
      <alignment horizontal="center" vertical="center"/>
    </xf>
    <xf numFmtId="0" fontId="20" fillId="0" borderId="1" xfId="0" applyFont="1" applyBorder="1" applyAlignment="1">
      <alignment horizontal="center" vertical="center"/>
    </xf>
    <xf numFmtId="0" fontId="21" fillId="0" borderId="1" xfId="0" applyFont="1" applyBorder="1" applyAlignment="1">
      <alignment horizontal="center" vertical="center" wrapText="1"/>
    </xf>
    <xf numFmtId="0" fontId="21" fillId="0" borderId="13" xfId="0" applyFont="1" applyBorder="1" applyAlignment="1">
      <alignment horizontal="center" vertical="center" wrapText="1"/>
    </xf>
    <xf numFmtId="0" fontId="18" fillId="0" borderId="0" xfId="0" applyFont="1" applyAlignment="1">
      <alignment horizontal="center" vertical="center" wrapText="1"/>
    </xf>
    <xf numFmtId="0" fontId="16" fillId="4" borderId="42" xfId="0" applyFont="1" applyFill="1" applyBorder="1" applyAlignment="1">
      <alignment horizontal="center" vertical="center" textRotation="90"/>
    </xf>
    <xf numFmtId="0" fontId="16" fillId="4" borderId="36" xfId="0" applyFont="1" applyFill="1" applyBorder="1" applyAlignment="1">
      <alignment horizontal="center" vertical="center" textRotation="90"/>
    </xf>
    <xf numFmtId="0" fontId="10" fillId="5" borderId="4" xfId="0" applyFont="1" applyFill="1" applyBorder="1" applyAlignment="1">
      <alignment horizontal="center" vertical="center"/>
    </xf>
    <xf numFmtId="0" fontId="10" fillId="5" borderId="7" xfId="0" applyFont="1" applyFill="1" applyBorder="1" applyAlignment="1">
      <alignment horizontal="center" vertical="center"/>
    </xf>
    <xf numFmtId="0" fontId="13" fillId="0" borderId="1" xfId="0" applyFont="1" applyBorder="1" applyAlignment="1">
      <alignment horizontal="center" vertical="center" wrapText="1"/>
    </xf>
    <xf numFmtId="0" fontId="10" fillId="0" borderId="0" xfId="0" applyFont="1" applyAlignment="1">
      <alignment horizontal="center" vertical="center"/>
    </xf>
    <xf numFmtId="0" fontId="11" fillId="5" borderId="31" xfId="0" applyFont="1" applyFill="1" applyBorder="1" applyAlignment="1">
      <alignment horizontal="center" vertical="center"/>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0" fillId="0" borderId="33" xfId="0" applyFont="1" applyBorder="1" applyAlignment="1">
      <alignment horizontal="center" vertical="center"/>
    </xf>
    <xf numFmtId="0" fontId="10" fillId="5" borderId="3" xfId="0" applyFont="1" applyFill="1" applyBorder="1" applyAlignment="1">
      <alignment horizontal="center" vertical="center"/>
    </xf>
    <xf numFmtId="0" fontId="10" fillId="5" borderId="6" xfId="0" applyFont="1" applyFill="1" applyBorder="1" applyAlignment="1">
      <alignment horizontal="center" vertical="center"/>
    </xf>
    <xf numFmtId="0" fontId="10" fillId="5" borderId="5" xfId="0" applyFont="1" applyFill="1" applyBorder="1" applyAlignment="1">
      <alignment horizontal="center" vertical="center"/>
    </xf>
    <xf numFmtId="0" fontId="10" fillId="5" borderId="8" xfId="0" applyFont="1" applyFill="1" applyBorder="1" applyAlignment="1">
      <alignment horizontal="center" vertical="center"/>
    </xf>
    <xf numFmtId="0" fontId="11" fillId="5" borderId="28" xfId="0" applyFont="1" applyFill="1" applyBorder="1" applyAlignment="1">
      <alignment horizontal="center" vertical="center"/>
    </xf>
    <xf numFmtId="0" fontId="11" fillId="5" borderId="29" xfId="0" applyFont="1" applyFill="1" applyBorder="1" applyAlignment="1">
      <alignment horizontal="center" vertical="center"/>
    </xf>
    <xf numFmtId="0" fontId="11" fillId="5" borderId="30" xfId="0" applyFont="1" applyFill="1" applyBorder="1" applyAlignment="1">
      <alignment horizontal="center" vertical="center"/>
    </xf>
    <xf numFmtId="164" fontId="33" fillId="0" borderId="52" xfId="0" applyNumberFormat="1" applyFont="1" applyBorder="1" applyAlignment="1">
      <alignment horizontal="center" vertical="center"/>
    </xf>
    <xf numFmtId="0" fontId="33" fillId="0" borderId="55" xfId="0" applyFont="1" applyBorder="1" applyAlignment="1">
      <alignment horizontal="center" vertical="center"/>
    </xf>
    <xf numFmtId="44" fontId="33" fillId="0" borderId="54" xfId="0" applyNumberFormat="1" applyFont="1" applyBorder="1" applyAlignment="1">
      <alignment horizontal="center" vertical="center"/>
    </xf>
    <xf numFmtId="0" fontId="33" fillId="0" borderId="57" xfId="0" applyFont="1" applyBorder="1" applyAlignment="1">
      <alignment horizontal="center" vertical="center"/>
    </xf>
    <xf numFmtId="0" fontId="34" fillId="0" borderId="26" xfId="0" applyFont="1" applyBorder="1" applyAlignment="1">
      <alignment horizontal="left" vertical="center"/>
    </xf>
    <xf numFmtId="166" fontId="33" fillId="0" borderId="52" xfId="1" applyNumberFormat="1" applyFont="1" applyBorder="1" applyAlignment="1">
      <alignment horizontal="center" vertical="center"/>
    </xf>
    <xf numFmtId="166" fontId="33" fillId="0" borderId="64" xfId="1" applyNumberFormat="1" applyFont="1" applyBorder="1" applyAlignment="1">
      <alignment horizontal="center" vertical="center"/>
    </xf>
    <xf numFmtId="9" fontId="33" fillId="0" borderId="20" xfId="2" applyFont="1" applyBorder="1" applyAlignment="1">
      <alignment horizontal="center" vertical="center"/>
    </xf>
    <xf numFmtId="9" fontId="33" fillId="0" borderId="25" xfId="2" applyFont="1" applyBorder="1" applyAlignment="1">
      <alignment horizontal="center" vertical="center"/>
    </xf>
    <xf numFmtId="166" fontId="33" fillId="0" borderId="4" xfId="1" applyNumberFormat="1" applyFont="1" applyBorder="1" applyAlignment="1">
      <alignment horizontal="center" vertical="center"/>
    </xf>
    <xf numFmtId="166" fontId="33" fillId="0" borderId="18" xfId="1" applyNumberFormat="1" applyFont="1" applyBorder="1" applyAlignment="1">
      <alignment horizontal="center" vertical="center"/>
    </xf>
    <xf numFmtId="166" fontId="33" fillId="0" borderId="4" xfId="0" applyNumberFormat="1" applyFont="1" applyBorder="1" applyAlignment="1">
      <alignment horizontal="center" vertical="center"/>
    </xf>
    <xf numFmtId="166" fontId="33" fillId="0" borderId="18" xfId="0" applyNumberFormat="1" applyFont="1" applyBorder="1" applyAlignment="1">
      <alignment horizontal="center" vertical="center"/>
    </xf>
    <xf numFmtId="166" fontId="33" fillId="0" borderId="15" xfId="1" applyNumberFormat="1" applyFont="1" applyBorder="1" applyAlignment="1">
      <alignment horizontal="center" vertical="center"/>
    </xf>
    <xf numFmtId="166" fontId="33" fillId="0" borderId="56" xfId="1" applyNumberFormat="1" applyFont="1" applyBorder="1" applyAlignment="1">
      <alignment horizontal="center" vertical="center"/>
    </xf>
    <xf numFmtId="44" fontId="33" fillId="0" borderId="52" xfId="1" applyFont="1" applyBorder="1" applyAlignment="1">
      <alignment horizontal="center" vertical="center"/>
    </xf>
    <xf numFmtId="44" fontId="33" fillId="0" borderId="64" xfId="1" applyFont="1" applyBorder="1" applyAlignment="1">
      <alignment horizontal="center" vertical="center"/>
    </xf>
    <xf numFmtId="166" fontId="34" fillId="0" borderId="27" xfId="1" applyNumberFormat="1" applyFont="1" applyBorder="1" applyAlignment="1">
      <alignment horizontal="center" vertical="center"/>
    </xf>
    <xf numFmtId="166" fontId="34" fillId="0" borderId="29" xfId="1" applyNumberFormat="1" applyFont="1" applyBorder="1" applyAlignment="1">
      <alignment horizontal="center" vertical="center"/>
    </xf>
    <xf numFmtId="0" fontId="34" fillId="0" borderId="27" xfId="0" applyFont="1" applyBorder="1" applyAlignment="1">
      <alignment horizontal="center"/>
    </xf>
    <xf numFmtId="0" fontId="34" fillId="0" borderId="29" xfId="0" applyFont="1" applyBorder="1" applyAlignment="1">
      <alignment horizontal="center"/>
    </xf>
    <xf numFmtId="44" fontId="33" fillId="0" borderId="22" xfId="0" applyNumberFormat="1" applyFont="1" applyBorder="1" applyAlignment="1">
      <alignment horizontal="center" vertical="center"/>
    </xf>
    <xf numFmtId="0" fontId="33" fillId="0" borderId="24" xfId="0" applyFont="1" applyBorder="1" applyAlignment="1">
      <alignment horizontal="center" vertical="center"/>
    </xf>
    <xf numFmtId="0" fontId="33" fillId="0" borderId="23" xfId="0" applyFont="1" applyBorder="1" applyAlignment="1">
      <alignment horizontal="center" vertical="center"/>
    </xf>
    <xf numFmtId="44" fontId="33" fillId="0" borderId="3" xfId="1" applyFont="1" applyBorder="1" applyAlignment="1">
      <alignment horizontal="center" vertical="center"/>
    </xf>
    <xf numFmtId="44" fontId="33" fillId="0" borderId="6" xfId="1" applyFont="1" applyBorder="1" applyAlignment="1">
      <alignment horizontal="center" vertical="center"/>
    </xf>
    <xf numFmtId="9" fontId="33" fillId="0" borderId="4" xfId="2" applyFont="1" applyBorder="1" applyAlignment="1">
      <alignment horizontal="center" vertical="center"/>
    </xf>
    <xf numFmtId="9" fontId="33" fillId="0" borderId="7" xfId="2" applyFont="1" applyBorder="1" applyAlignment="1">
      <alignment horizontal="center" vertical="center"/>
    </xf>
    <xf numFmtId="166" fontId="33" fillId="0" borderId="1" xfId="1" applyNumberFormat="1" applyFont="1" applyBorder="1" applyAlignment="1">
      <alignment horizontal="center" vertical="center"/>
    </xf>
    <xf numFmtId="166" fontId="33" fillId="0" borderId="1" xfId="0" applyNumberFormat="1" applyFont="1" applyBorder="1" applyAlignment="1">
      <alignment horizontal="center" vertical="center"/>
    </xf>
    <xf numFmtId="166" fontId="33" fillId="0" borderId="13" xfId="1" applyNumberFormat="1" applyFont="1" applyBorder="1" applyAlignment="1">
      <alignment horizontal="center" vertical="center"/>
    </xf>
    <xf numFmtId="166" fontId="33" fillId="0" borderId="3" xfId="1" applyNumberFormat="1" applyFont="1" applyBorder="1" applyAlignment="1">
      <alignment horizontal="center" vertical="center"/>
    </xf>
    <xf numFmtId="166" fontId="33" fillId="0" borderId="6" xfId="1" applyNumberFormat="1" applyFont="1" applyBorder="1" applyAlignment="1">
      <alignment horizontal="center" vertical="center"/>
    </xf>
    <xf numFmtId="166" fontId="33" fillId="0" borderId="9" xfId="1" applyNumberFormat="1" applyFont="1" applyBorder="1" applyAlignment="1">
      <alignment horizontal="center" vertical="center"/>
    </xf>
    <xf numFmtId="9" fontId="33" fillId="0" borderId="4" xfId="0" applyNumberFormat="1" applyFont="1" applyBorder="1" applyAlignment="1">
      <alignment horizontal="center" vertical="center"/>
    </xf>
    <xf numFmtId="9" fontId="33" fillId="0" borderId="1" xfId="0" applyNumberFormat="1" applyFont="1" applyBorder="1" applyAlignment="1">
      <alignment horizontal="center" vertical="center"/>
    </xf>
    <xf numFmtId="9" fontId="33" fillId="0" borderId="18" xfId="0" applyNumberFormat="1" applyFont="1" applyBorder="1" applyAlignment="1">
      <alignment horizontal="center" vertical="center"/>
    </xf>
    <xf numFmtId="166" fontId="33" fillId="0" borderId="7" xfId="1" applyNumberFormat="1" applyFont="1" applyBorder="1" applyAlignment="1">
      <alignment horizontal="center" vertical="center"/>
    </xf>
    <xf numFmtId="166" fontId="33" fillId="0" borderId="7" xfId="0" applyNumberFormat="1" applyFont="1" applyBorder="1" applyAlignment="1">
      <alignment horizontal="center" vertical="center"/>
    </xf>
    <xf numFmtId="166" fontId="33" fillId="0" borderId="5" xfId="1" applyNumberFormat="1" applyFont="1" applyBorder="1" applyAlignment="1">
      <alignment horizontal="center" vertical="center"/>
    </xf>
    <xf numFmtId="166" fontId="33" fillId="0" borderId="10" xfId="1" applyNumberFormat="1" applyFont="1" applyBorder="1" applyAlignment="1">
      <alignment horizontal="center" vertical="center"/>
    </xf>
    <xf numFmtId="166" fontId="33" fillId="0" borderId="8" xfId="1" applyNumberFormat="1" applyFont="1" applyBorder="1" applyAlignment="1">
      <alignment horizontal="center" vertical="center"/>
    </xf>
    <xf numFmtId="44" fontId="33" fillId="0" borderId="9" xfId="1" applyFont="1" applyBorder="1" applyAlignment="1">
      <alignment horizontal="center" vertical="center"/>
    </xf>
    <xf numFmtId="44" fontId="33" fillId="0" borderId="17" xfId="1" applyFont="1" applyBorder="1" applyAlignment="1">
      <alignment horizontal="center" vertical="center"/>
    </xf>
    <xf numFmtId="166" fontId="34" fillId="5" borderId="31" xfId="0" applyNumberFormat="1" applyFont="1" applyFill="1" applyBorder="1" applyAlignment="1">
      <alignment horizontal="center" vertical="center"/>
    </xf>
    <xf numFmtId="166" fontId="34" fillId="5" borderId="32" xfId="0" applyNumberFormat="1" applyFont="1" applyFill="1" applyBorder="1" applyAlignment="1">
      <alignment horizontal="center" vertical="center"/>
    </xf>
    <xf numFmtId="166" fontId="34" fillId="5" borderId="33" xfId="0" applyNumberFormat="1" applyFont="1" applyFill="1" applyBorder="1" applyAlignment="1">
      <alignment horizontal="center" vertical="center"/>
    </xf>
    <xf numFmtId="0" fontId="34" fillId="5" borderId="32" xfId="0" applyFont="1" applyFill="1" applyBorder="1" applyAlignment="1">
      <alignment horizontal="center" vertical="center"/>
    </xf>
    <xf numFmtId="0" fontId="34" fillId="5" borderId="33" xfId="0" applyFont="1" applyFill="1" applyBorder="1" applyAlignment="1">
      <alignment horizontal="center" vertical="center"/>
    </xf>
    <xf numFmtId="0" fontId="30" fillId="0" borderId="0" xfId="0" applyFont="1" applyAlignment="1">
      <alignment horizontal="center" vertical="center" wrapText="1"/>
    </xf>
    <xf numFmtId="0" fontId="13" fillId="0" borderId="44" xfId="0" applyFont="1" applyBorder="1" applyAlignment="1">
      <alignment horizontal="center" vertical="center"/>
    </xf>
    <xf numFmtId="0" fontId="13" fillId="0" borderId="40" xfId="0" applyFont="1" applyBorder="1" applyAlignment="1">
      <alignment horizontal="center" vertical="center"/>
    </xf>
    <xf numFmtId="0" fontId="30" fillId="0" borderId="44" xfId="0" applyFont="1" applyBorder="1" applyAlignment="1">
      <alignment horizontal="justify" vertical="center" wrapText="1"/>
    </xf>
    <xf numFmtId="0" fontId="30" fillId="0" borderId="40" xfId="0" applyFont="1" applyBorder="1" applyAlignment="1">
      <alignment horizontal="justify" vertical="center" wrapText="1"/>
    </xf>
    <xf numFmtId="0" fontId="13" fillId="0" borderId="43"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42" xfId="0" applyFont="1" applyBorder="1" applyAlignment="1">
      <alignment horizontal="center" vertical="center"/>
    </xf>
    <xf numFmtId="0" fontId="35" fillId="0" borderId="42" xfId="0" applyFont="1" applyBorder="1" applyAlignment="1">
      <alignment horizontal="justify" vertical="center" wrapText="1"/>
    </xf>
    <xf numFmtId="0" fontId="35" fillId="0" borderId="44" xfId="0" applyFont="1" applyBorder="1" applyAlignment="1">
      <alignment horizontal="justify" vertical="center" wrapText="1"/>
    </xf>
    <xf numFmtId="0" fontId="35" fillId="0" borderId="40" xfId="0" applyFont="1" applyBorder="1" applyAlignment="1">
      <alignment horizontal="justify" vertical="center" wrapText="1"/>
    </xf>
    <xf numFmtId="168" fontId="33" fillId="0" borderId="4" xfId="0" applyNumberFormat="1" applyFont="1" applyBorder="1" applyAlignment="1">
      <alignment horizontal="center" vertical="center"/>
    </xf>
    <xf numFmtId="168" fontId="33" fillId="0" borderId="1" xfId="0" applyNumberFormat="1" applyFont="1" applyBorder="1" applyAlignment="1">
      <alignment horizontal="center" vertical="center"/>
    </xf>
    <xf numFmtId="168" fontId="33" fillId="0" borderId="7" xfId="0" applyNumberFormat="1" applyFont="1" applyBorder="1" applyAlignment="1">
      <alignment horizontal="center" vertical="center"/>
    </xf>
    <xf numFmtId="44" fontId="33" fillId="0" borderId="5" xfId="1" applyFont="1" applyBorder="1" applyAlignment="1">
      <alignment horizontal="center" vertical="center"/>
    </xf>
    <xf numFmtId="44" fontId="33" fillId="0" borderId="10" xfId="1" applyFont="1" applyBorder="1" applyAlignment="1">
      <alignment horizontal="center" vertical="center"/>
    </xf>
    <xf numFmtId="44" fontId="33" fillId="0" borderId="8" xfId="1" applyFont="1" applyBorder="1" applyAlignment="1">
      <alignment horizontal="center" vertical="center"/>
    </xf>
    <xf numFmtId="44" fontId="33" fillId="0" borderId="15" xfId="1" applyFont="1" applyBorder="1" applyAlignment="1">
      <alignment horizontal="center" vertical="center"/>
    </xf>
    <xf numFmtId="44" fontId="33" fillId="0" borderId="56" xfId="1" applyFont="1" applyBorder="1" applyAlignment="1">
      <alignment horizontal="center" vertical="center"/>
    </xf>
    <xf numFmtId="44" fontId="33" fillId="0" borderId="13" xfId="1" applyFont="1" applyBorder="1" applyAlignment="1">
      <alignment horizontal="center" vertical="center"/>
    </xf>
    <xf numFmtId="168" fontId="33" fillId="0" borderId="18" xfId="0" applyNumberFormat="1" applyFont="1" applyBorder="1" applyAlignment="1">
      <alignment horizontal="center" vertical="center"/>
    </xf>
    <xf numFmtId="0" fontId="32" fillId="5" borderId="31" xfId="0" applyFont="1" applyFill="1" applyBorder="1" applyAlignment="1">
      <alignment horizontal="center" vertical="center"/>
    </xf>
    <xf numFmtId="0" fontId="32" fillId="5" borderId="32" xfId="0" applyFont="1" applyFill="1" applyBorder="1" applyAlignment="1">
      <alignment horizontal="center" vertical="center"/>
    </xf>
    <xf numFmtId="0" fontId="32" fillId="5" borderId="33" xfId="0" applyFont="1" applyFill="1" applyBorder="1" applyAlignment="1">
      <alignment horizontal="center" vertical="center"/>
    </xf>
    <xf numFmtId="0" fontId="29" fillId="0" borderId="0" xfId="0" applyFont="1" applyAlignment="1">
      <alignment horizontal="center" vertical="center" wrapText="1"/>
    </xf>
    <xf numFmtId="0" fontId="31" fillId="0" borderId="49" xfId="0" applyFont="1" applyBorder="1" applyAlignment="1">
      <alignment horizontal="center"/>
    </xf>
    <xf numFmtId="166" fontId="10" fillId="0" borderId="15" xfId="1" applyNumberFormat="1" applyFont="1" applyBorder="1" applyAlignment="1">
      <alignment horizontal="center" vertical="center"/>
    </xf>
    <xf numFmtId="166" fontId="10" fillId="0" borderId="61" xfId="1" applyNumberFormat="1" applyFont="1" applyBorder="1" applyAlignment="1">
      <alignment horizontal="center" vertical="center"/>
    </xf>
    <xf numFmtId="166" fontId="10" fillId="0" borderId="22" xfId="1" applyNumberFormat="1" applyFont="1" applyBorder="1" applyAlignment="1">
      <alignment horizontal="center" vertical="center"/>
    </xf>
    <xf numFmtId="0" fontId="10" fillId="5" borderId="3" xfId="0" applyFont="1" applyFill="1" applyBorder="1" applyAlignment="1">
      <alignment horizontal="center"/>
    </xf>
    <xf numFmtId="0" fontId="10" fillId="5" borderId="22" xfId="0" applyFont="1" applyFill="1" applyBorder="1" applyAlignment="1">
      <alignment horizontal="center"/>
    </xf>
    <xf numFmtId="0" fontId="10" fillId="5" borderId="4" xfId="0" applyFont="1" applyFill="1" applyBorder="1" applyAlignment="1">
      <alignment horizontal="center"/>
    </xf>
    <xf numFmtId="0" fontId="10" fillId="5" borderId="5" xfId="0" applyFont="1" applyFill="1" applyBorder="1" applyAlignment="1">
      <alignment horizontal="center"/>
    </xf>
    <xf numFmtId="0" fontId="10" fillId="5" borderId="58" xfId="0" applyFont="1" applyFill="1" applyBorder="1" applyAlignment="1">
      <alignment horizontal="center"/>
    </xf>
    <xf numFmtId="0" fontId="10" fillId="5" borderId="59" xfId="0" applyFont="1" applyFill="1" applyBorder="1" applyAlignment="1">
      <alignment horizontal="center"/>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2"/>
  <sheetViews>
    <sheetView tabSelected="1" topLeftCell="G64" zoomScale="124" zoomScaleNormal="124" workbookViewId="0">
      <selection activeCell="R69" sqref="R69:U74"/>
    </sheetView>
  </sheetViews>
  <sheetFormatPr baseColWidth="10" defaultColWidth="10.7109375" defaultRowHeight="12" x14ac:dyDescent="0.2"/>
  <cols>
    <col min="1" max="1" width="3.85546875" style="2" customWidth="1"/>
    <col min="2" max="2" width="13.7109375" style="2" customWidth="1"/>
    <col min="3" max="3" width="16.42578125" style="1" customWidth="1"/>
    <col min="4" max="4" width="11.85546875" style="2" bestFit="1" customWidth="1"/>
    <col min="5" max="5" width="8.28515625" style="2" customWidth="1"/>
    <col min="6" max="6" width="12.85546875" style="1" customWidth="1"/>
    <col min="7" max="7" width="4.42578125" style="3" customWidth="1"/>
    <col min="8" max="8" width="8.28515625" style="3" bestFit="1" customWidth="1"/>
    <col min="9" max="9" width="8.42578125" style="3" customWidth="1"/>
    <col min="10" max="10" width="9.140625" style="3" customWidth="1"/>
    <col min="11" max="11" width="10.140625" style="1" customWidth="1"/>
    <col min="12" max="12" width="5.7109375" style="1" customWidth="1"/>
    <col min="13" max="13" width="8.42578125" style="4" customWidth="1"/>
    <col min="14" max="14" width="10.42578125" style="4" customWidth="1"/>
    <col min="15" max="15" width="13.42578125" style="1" customWidth="1"/>
    <col min="16" max="16" width="14" style="1" bestFit="1" customWidth="1"/>
    <col min="17" max="17" width="4.85546875" style="1" customWidth="1"/>
    <col min="18" max="18" width="12.5703125" style="1" bestFit="1" customWidth="1"/>
    <col min="19" max="19" width="13.7109375" style="1" bestFit="1" customWidth="1"/>
    <col min="20" max="20" width="14.85546875" style="1" bestFit="1" customWidth="1"/>
    <col min="21" max="21" width="10.7109375" style="1"/>
    <col min="22" max="22" width="10.85546875" style="1" bestFit="1" customWidth="1"/>
    <col min="23" max="16384" width="10.7109375" style="1"/>
  </cols>
  <sheetData>
    <row r="1" spans="1:20" ht="23.25" customHeight="1" x14ac:dyDescent="0.2">
      <c r="A1" s="272" t="s">
        <v>167</v>
      </c>
      <c r="B1" s="272"/>
      <c r="C1" s="272"/>
      <c r="D1" s="272"/>
      <c r="E1" s="272"/>
      <c r="F1" s="272"/>
      <c r="G1" s="272"/>
      <c r="H1" s="272"/>
      <c r="I1" s="272"/>
      <c r="J1" s="272"/>
      <c r="K1" s="272"/>
      <c r="L1" s="272"/>
      <c r="M1" s="272"/>
      <c r="N1" s="272"/>
      <c r="O1" s="272"/>
      <c r="P1" s="272"/>
      <c r="Q1" s="272"/>
      <c r="R1" s="272"/>
      <c r="S1" s="272"/>
      <c r="T1" s="272"/>
    </row>
    <row r="2" spans="1:20" ht="21.75" customHeight="1" thickBot="1" x14ac:dyDescent="0.25">
      <c r="A2" s="273"/>
      <c r="B2" s="273"/>
      <c r="C2" s="273"/>
      <c r="D2" s="273"/>
      <c r="E2" s="273"/>
      <c r="F2" s="274"/>
      <c r="G2" s="274"/>
      <c r="H2" s="274"/>
      <c r="I2" s="274"/>
      <c r="J2" s="274"/>
      <c r="K2" s="274"/>
      <c r="L2" s="274"/>
      <c r="M2" s="274"/>
      <c r="N2" s="274"/>
      <c r="O2" s="274"/>
      <c r="P2" s="274"/>
      <c r="Q2" s="274"/>
      <c r="R2" s="274"/>
      <c r="S2" s="274"/>
      <c r="T2" s="274"/>
    </row>
    <row r="3" spans="1:20" ht="24" customHeight="1" x14ac:dyDescent="0.2">
      <c r="A3" s="275" t="s">
        <v>0</v>
      </c>
      <c r="B3" s="267" t="s">
        <v>158</v>
      </c>
      <c r="C3" s="267" t="s">
        <v>159</v>
      </c>
      <c r="D3" s="267" t="s">
        <v>160</v>
      </c>
      <c r="E3" s="265" t="s">
        <v>2</v>
      </c>
      <c r="F3" s="263" t="s">
        <v>153</v>
      </c>
      <c r="G3" s="264"/>
      <c r="H3" s="264"/>
      <c r="I3" s="264"/>
      <c r="J3" s="265"/>
      <c r="K3" s="263" t="s">
        <v>155</v>
      </c>
      <c r="L3" s="264"/>
      <c r="M3" s="264"/>
      <c r="N3" s="264"/>
      <c r="O3" s="265"/>
      <c r="P3" s="275" t="s">
        <v>156</v>
      </c>
      <c r="Q3" s="264"/>
      <c r="R3" s="264"/>
      <c r="S3" s="264"/>
      <c r="T3" s="265"/>
    </row>
    <row r="4" spans="1:20" ht="34.5" customHeight="1" thickBot="1" x14ac:dyDescent="0.25">
      <c r="A4" s="276"/>
      <c r="B4" s="268"/>
      <c r="C4" s="268"/>
      <c r="D4" s="269"/>
      <c r="E4" s="277"/>
      <c r="F4" s="86" t="s">
        <v>149</v>
      </c>
      <c r="G4" s="269" t="s">
        <v>150</v>
      </c>
      <c r="H4" s="269"/>
      <c r="I4" s="84" t="s">
        <v>151</v>
      </c>
      <c r="J4" s="85" t="s">
        <v>152</v>
      </c>
      <c r="K4" s="230" t="s">
        <v>149</v>
      </c>
      <c r="L4" s="266" t="s">
        <v>150</v>
      </c>
      <c r="M4" s="266"/>
      <c r="N4" s="88" t="s">
        <v>151</v>
      </c>
      <c r="O4" s="89" t="s">
        <v>152</v>
      </c>
      <c r="P4" s="87" t="s">
        <v>161</v>
      </c>
      <c r="Q4" s="266" t="s">
        <v>163</v>
      </c>
      <c r="R4" s="266"/>
      <c r="S4" s="88" t="s">
        <v>151</v>
      </c>
      <c r="T4" s="89" t="s">
        <v>162</v>
      </c>
    </row>
    <row r="5" spans="1:20" ht="81" x14ac:dyDescent="0.2">
      <c r="A5" s="147">
        <v>1</v>
      </c>
      <c r="B5" s="213" t="s">
        <v>20</v>
      </c>
      <c r="C5" s="214" t="s">
        <v>21</v>
      </c>
      <c r="D5" s="215" t="s">
        <v>7</v>
      </c>
      <c r="E5" s="216">
        <v>10</v>
      </c>
      <c r="F5" s="208">
        <v>504000</v>
      </c>
      <c r="G5" s="5">
        <v>0</v>
      </c>
      <c r="H5" s="198">
        <f>+F5*G5</f>
        <v>0</v>
      </c>
      <c r="I5" s="199">
        <f t="shared" ref="I5:I36" si="0">+F5+H5</f>
        <v>504000</v>
      </c>
      <c r="J5" s="224">
        <f t="shared" ref="J5:J36" si="1">+I5*E5</f>
        <v>5040000</v>
      </c>
      <c r="K5" s="6">
        <v>529200</v>
      </c>
      <c r="L5" s="5">
        <v>0</v>
      </c>
      <c r="M5" s="7">
        <f>+K5*L5</f>
        <v>0</v>
      </c>
      <c r="N5" s="8">
        <f>+K5+M5</f>
        <v>529200</v>
      </c>
      <c r="O5" s="9">
        <f>+N5*E5</f>
        <v>5292000</v>
      </c>
      <c r="P5" s="227">
        <v>516600</v>
      </c>
      <c r="Q5" s="154">
        <v>0</v>
      </c>
      <c r="R5" s="155">
        <f>ROUND(P5*Q5,0)</f>
        <v>0</v>
      </c>
      <c r="S5" s="156">
        <f>+P5+R5</f>
        <v>516600</v>
      </c>
      <c r="T5" s="157">
        <f>+S5*E5</f>
        <v>5166000</v>
      </c>
    </row>
    <row r="6" spans="1:20" ht="90" x14ac:dyDescent="0.2">
      <c r="A6" s="143">
        <v>2</v>
      </c>
      <c r="B6" s="144" t="s">
        <v>41</v>
      </c>
      <c r="C6" s="145" t="s">
        <v>121</v>
      </c>
      <c r="D6" s="146" t="s">
        <v>7</v>
      </c>
      <c r="E6" s="205">
        <v>10</v>
      </c>
      <c r="F6" s="209">
        <v>54600</v>
      </c>
      <c r="G6" s="10">
        <v>0</v>
      </c>
      <c r="H6" s="27">
        <f t="shared" ref="H6:H66" si="2">+F6*G6</f>
        <v>0</v>
      </c>
      <c r="I6" s="28">
        <f t="shared" si="0"/>
        <v>54600</v>
      </c>
      <c r="J6" s="225">
        <f t="shared" si="1"/>
        <v>546000</v>
      </c>
      <c r="K6" s="23">
        <v>57330</v>
      </c>
      <c r="L6" s="10">
        <v>0</v>
      </c>
      <c r="M6" s="11">
        <f t="shared" ref="M6:M66" si="3">+K6*L6</f>
        <v>0</v>
      </c>
      <c r="N6" s="12">
        <f t="shared" ref="N6:N66" si="4">+K6+M6</f>
        <v>57330</v>
      </c>
      <c r="O6" s="13">
        <f t="shared" ref="O6:O66" si="5">+N6*E6</f>
        <v>573300</v>
      </c>
      <c r="P6" s="228">
        <v>55964</v>
      </c>
      <c r="Q6" s="158">
        <v>0</v>
      </c>
      <c r="R6" s="159">
        <f t="shared" ref="R6:R66" si="6">ROUND(P6*Q6,0)</f>
        <v>0</v>
      </c>
      <c r="S6" s="160">
        <f t="shared" ref="S6:S66" si="7">+P6+R6</f>
        <v>55964</v>
      </c>
      <c r="T6" s="161">
        <f t="shared" ref="T6:T66" si="8">+S6*E6</f>
        <v>559640</v>
      </c>
    </row>
    <row r="7" spans="1:20" ht="162" x14ac:dyDescent="0.2">
      <c r="A7" s="143">
        <v>3</v>
      </c>
      <c r="B7" s="148" t="s">
        <v>42</v>
      </c>
      <c r="C7" s="145" t="s">
        <v>122</v>
      </c>
      <c r="D7" s="146" t="s">
        <v>7</v>
      </c>
      <c r="E7" s="205">
        <v>10</v>
      </c>
      <c r="F7" s="209">
        <v>153600</v>
      </c>
      <c r="G7" s="10">
        <v>0</v>
      </c>
      <c r="H7" s="27">
        <f t="shared" si="2"/>
        <v>0</v>
      </c>
      <c r="I7" s="28">
        <f t="shared" si="0"/>
        <v>153600</v>
      </c>
      <c r="J7" s="225">
        <f t="shared" si="1"/>
        <v>1536000</v>
      </c>
      <c r="K7" s="23">
        <v>161280</v>
      </c>
      <c r="L7" s="10">
        <v>0</v>
      </c>
      <c r="M7" s="11">
        <f t="shared" si="3"/>
        <v>0</v>
      </c>
      <c r="N7" s="12">
        <f t="shared" si="4"/>
        <v>161280</v>
      </c>
      <c r="O7" s="13">
        <f t="shared" si="5"/>
        <v>1612800</v>
      </c>
      <c r="P7" s="228">
        <v>157440</v>
      </c>
      <c r="Q7" s="158">
        <v>0</v>
      </c>
      <c r="R7" s="159">
        <f t="shared" si="6"/>
        <v>0</v>
      </c>
      <c r="S7" s="160">
        <f t="shared" si="7"/>
        <v>157440</v>
      </c>
      <c r="T7" s="161">
        <f t="shared" si="8"/>
        <v>1574400</v>
      </c>
    </row>
    <row r="8" spans="1:20" ht="72" x14ac:dyDescent="0.2">
      <c r="A8" s="143">
        <v>4</v>
      </c>
      <c r="B8" s="144" t="s">
        <v>43</v>
      </c>
      <c r="C8" s="145" t="s">
        <v>145</v>
      </c>
      <c r="D8" s="146" t="s">
        <v>8</v>
      </c>
      <c r="E8" s="205">
        <v>10</v>
      </c>
      <c r="F8" s="209">
        <v>219400</v>
      </c>
      <c r="G8" s="10">
        <v>0</v>
      </c>
      <c r="H8" s="27">
        <f t="shared" si="2"/>
        <v>0</v>
      </c>
      <c r="I8" s="28">
        <f t="shared" si="0"/>
        <v>219400</v>
      </c>
      <c r="J8" s="225">
        <f t="shared" si="1"/>
        <v>2194000</v>
      </c>
      <c r="K8" s="23">
        <v>230370</v>
      </c>
      <c r="L8" s="10">
        <v>0</v>
      </c>
      <c r="M8" s="11">
        <f t="shared" si="3"/>
        <v>0</v>
      </c>
      <c r="N8" s="12">
        <f t="shared" si="4"/>
        <v>230370</v>
      </c>
      <c r="O8" s="13">
        <f t="shared" si="5"/>
        <v>2303700</v>
      </c>
      <c r="P8" s="228">
        <v>224885</v>
      </c>
      <c r="Q8" s="158">
        <v>0</v>
      </c>
      <c r="R8" s="159">
        <f t="shared" si="6"/>
        <v>0</v>
      </c>
      <c r="S8" s="160">
        <f t="shared" si="7"/>
        <v>224885</v>
      </c>
      <c r="T8" s="161">
        <f t="shared" si="8"/>
        <v>2248850</v>
      </c>
    </row>
    <row r="9" spans="1:20" ht="180" x14ac:dyDescent="0.2">
      <c r="A9" s="143">
        <v>5</v>
      </c>
      <c r="B9" s="144" t="s">
        <v>24</v>
      </c>
      <c r="C9" s="145" t="s">
        <v>123</v>
      </c>
      <c r="D9" s="146" t="s">
        <v>56</v>
      </c>
      <c r="E9" s="205">
        <v>18</v>
      </c>
      <c r="F9" s="209">
        <v>102000</v>
      </c>
      <c r="G9" s="10">
        <v>0</v>
      </c>
      <c r="H9" s="27">
        <f t="shared" si="2"/>
        <v>0</v>
      </c>
      <c r="I9" s="28">
        <f t="shared" si="0"/>
        <v>102000</v>
      </c>
      <c r="J9" s="225">
        <f t="shared" si="1"/>
        <v>1836000</v>
      </c>
      <c r="K9" s="23">
        <v>107100</v>
      </c>
      <c r="L9" s="10">
        <v>0</v>
      </c>
      <c r="M9" s="11">
        <f t="shared" si="3"/>
        <v>0</v>
      </c>
      <c r="N9" s="12">
        <f t="shared" si="4"/>
        <v>107100</v>
      </c>
      <c r="O9" s="13">
        <f t="shared" si="5"/>
        <v>1927800</v>
      </c>
      <c r="P9" s="228">
        <v>104550</v>
      </c>
      <c r="Q9" s="158">
        <v>0</v>
      </c>
      <c r="R9" s="159">
        <f t="shared" si="6"/>
        <v>0</v>
      </c>
      <c r="S9" s="160">
        <f t="shared" si="7"/>
        <v>104550</v>
      </c>
      <c r="T9" s="161">
        <f t="shared" si="8"/>
        <v>1881900</v>
      </c>
    </row>
    <row r="10" spans="1:20" ht="99" x14ac:dyDescent="0.2">
      <c r="A10" s="143">
        <v>6</v>
      </c>
      <c r="B10" s="148" t="s">
        <v>44</v>
      </c>
      <c r="C10" s="145" t="s">
        <v>45</v>
      </c>
      <c r="D10" s="145" t="s">
        <v>58</v>
      </c>
      <c r="E10" s="205">
        <v>20</v>
      </c>
      <c r="F10" s="209">
        <v>218500</v>
      </c>
      <c r="G10" s="10">
        <v>0</v>
      </c>
      <c r="H10" s="27">
        <f t="shared" si="2"/>
        <v>0</v>
      </c>
      <c r="I10" s="28">
        <f t="shared" si="0"/>
        <v>218500</v>
      </c>
      <c r="J10" s="225">
        <f t="shared" si="1"/>
        <v>4370000</v>
      </c>
      <c r="K10" s="23">
        <v>229425</v>
      </c>
      <c r="L10" s="10">
        <v>0</v>
      </c>
      <c r="M10" s="11">
        <f t="shared" si="3"/>
        <v>0</v>
      </c>
      <c r="N10" s="12">
        <f t="shared" si="4"/>
        <v>229425</v>
      </c>
      <c r="O10" s="13">
        <f t="shared" si="5"/>
        <v>4588500</v>
      </c>
      <c r="P10" s="228">
        <v>223962</v>
      </c>
      <c r="Q10" s="158">
        <v>0</v>
      </c>
      <c r="R10" s="159">
        <f t="shared" si="6"/>
        <v>0</v>
      </c>
      <c r="S10" s="160">
        <f t="shared" si="7"/>
        <v>223962</v>
      </c>
      <c r="T10" s="161">
        <f t="shared" si="8"/>
        <v>4479240</v>
      </c>
    </row>
    <row r="11" spans="1:20" ht="45" x14ac:dyDescent="0.2">
      <c r="A11" s="143">
        <v>7</v>
      </c>
      <c r="B11" s="144" t="s">
        <v>31</v>
      </c>
      <c r="C11" s="145" t="s">
        <v>32</v>
      </c>
      <c r="D11" s="146" t="s">
        <v>9</v>
      </c>
      <c r="E11" s="205">
        <v>80</v>
      </c>
      <c r="F11" s="209">
        <v>64300</v>
      </c>
      <c r="G11" s="10">
        <v>0</v>
      </c>
      <c r="H11" s="27">
        <f t="shared" si="2"/>
        <v>0</v>
      </c>
      <c r="I11" s="28">
        <f t="shared" si="0"/>
        <v>64300</v>
      </c>
      <c r="J11" s="225">
        <f t="shared" si="1"/>
        <v>5144000</v>
      </c>
      <c r="K11" s="23">
        <v>67515</v>
      </c>
      <c r="L11" s="10">
        <v>0</v>
      </c>
      <c r="M11" s="11">
        <f t="shared" si="3"/>
        <v>0</v>
      </c>
      <c r="N11" s="12">
        <f t="shared" si="4"/>
        <v>67515</v>
      </c>
      <c r="O11" s="13">
        <f t="shared" si="5"/>
        <v>5401200</v>
      </c>
      <c r="P11" s="228">
        <v>65907</v>
      </c>
      <c r="Q11" s="158">
        <v>0</v>
      </c>
      <c r="R11" s="159">
        <f t="shared" si="6"/>
        <v>0</v>
      </c>
      <c r="S11" s="160">
        <f t="shared" si="7"/>
        <v>65907</v>
      </c>
      <c r="T11" s="161">
        <f t="shared" si="8"/>
        <v>5272560</v>
      </c>
    </row>
    <row r="12" spans="1:20" ht="72" x14ac:dyDescent="0.2">
      <c r="A12" s="143">
        <v>8</v>
      </c>
      <c r="B12" s="144" t="s">
        <v>28</v>
      </c>
      <c r="C12" s="145" t="s">
        <v>29</v>
      </c>
      <c r="D12" s="146" t="s">
        <v>30</v>
      </c>
      <c r="E12" s="205">
        <v>10</v>
      </c>
      <c r="F12" s="209">
        <v>397500</v>
      </c>
      <c r="G12" s="10">
        <v>0</v>
      </c>
      <c r="H12" s="27">
        <f t="shared" si="2"/>
        <v>0</v>
      </c>
      <c r="I12" s="28">
        <f t="shared" si="0"/>
        <v>397500</v>
      </c>
      <c r="J12" s="225">
        <f t="shared" si="1"/>
        <v>3975000</v>
      </c>
      <c r="K12" s="23">
        <v>417375</v>
      </c>
      <c r="L12" s="10">
        <v>0</v>
      </c>
      <c r="M12" s="11">
        <f t="shared" si="3"/>
        <v>0</v>
      </c>
      <c r="N12" s="12">
        <f t="shared" si="4"/>
        <v>417375</v>
      </c>
      <c r="O12" s="13">
        <f t="shared" si="5"/>
        <v>4173750</v>
      </c>
      <c r="P12" s="228">
        <v>407437</v>
      </c>
      <c r="Q12" s="158">
        <v>0</v>
      </c>
      <c r="R12" s="159">
        <f t="shared" si="6"/>
        <v>0</v>
      </c>
      <c r="S12" s="160">
        <f t="shared" si="7"/>
        <v>407437</v>
      </c>
      <c r="T12" s="161">
        <f t="shared" si="8"/>
        <v>4074370</v>
      </c>
    </row>
    <row r="13" spans="1:20" ht="135" x14ac:dyDescent="0.2">
      <c r="A13" s="143">
        <v>9</v>
      </c>
      <c r="B13" s="144" t="s">
        <v>23</v>
      </c>
      <c r="C13" s="145" t="s">
        <v>22</v>
      </c>
      <c r="D13" s="146" t="s">
        <v>9</v>
      </c>
      <c r="E13" s="205">
        <v>15</v>
      </c>
      <c r="F13" s="209">
        <v>41650</v>
      </c>
      <c r="G13" s="10">
        <v>0</v>
      </c>
      <c r="H13" s="27">
        <f t="shared" si="2"/>
        <v>0</v>
      </c>
      <c r="I13" s="28">
        <f t="shared" si="0"/>
        <v>41650</v>
      </c>
      <c r="J13" s="225">
        <f t="shared" si="1"/>
        <v>624750</v>
      </c>
      <c r="K13" s="23">
        <v>43700</v>
      </c>
      <c r="L13" s="10">
        <v>0</v>
      </c>
      <c r="M13" s="11">
        <f t="shared" si="3"/>
        <v>0</v>
      </c>
      <c r="N13" s="12">
        <f t="shared" si="4"/>
        <v>43700</v>
      </c>
      <c r="O13" s="13">
        <f t="shared" si="5"/>
        <v>655500</v>
      </c>
      <c r="P13" s="228">
        <v>42674</v>
      </c>
      <c r="Q13" s="158">
        <v>0</v>
      </c>
      <c r="R13" s="159">
        <f t="shared" si="6"/>
        <v>0</v>
      </c>
      <c r="S13" s="160">
        <f t="shared" si="7"/>
        <v>42674</v>
      </c>
      <c r="T13" s="161">
        <f t="shared" si="8"/>
        <v>640110</v>
      </c>
    </row>
    <row r="14" spans="1:20" ht="99" x14ac:dyDescent="0.2">
      <c r="A14" s="143">
        <v>10</v>
      </c>
      <c r="B14" s="144" t="s">
        <v>118</v>
      </c>
      <c r="C14" s="145" t="s">
        <v>119</v>
      </c>
      <c r="D14" s="146" t="s">
        <v>11</v>
      </c>
      <c r="E14" s="205">
        <v>15</v>
      </c>
      <c r="F14" s="209">
        <v>162850</v>
      </c>
      <c r="G14" s="10">
        <v>0</v>
      </c>
      <c r="H14" s="27">
        <f t="shared" si="2"/>
        <v>0</v>
      </c>
      <c r="I14" s="28">
        <f t="shared" si="0"/>
        <v>162850</v>
      </c>
      <c r="J14" s="225">
        <f t="shared" si="1"/>
        <v>2442750</v>
      </c>
      <c r="K14" s="23">
        <v>171000</v>
      </c>
      <c r="L14" s="10">
        <v>0</v>
      </c>
      <c r="M14" s="11">
        <f t="shared" si="3"/>
        <v>0</v>
      </c>
      <c r="N14" s="12">
        <f t="shared" si="4"/>
        <v>171000</v>
      </c>
      <c r="O14" s="13">
        <f t="shared" si="5"/>
        <v>2565000</v>
      </c>
      <c r="P14" s="228">
        <v>166924</v>
      </c>
      <c r="Q14" s="158">
        <v>0</v>
      </c>
      <c r="R14" s="159">
        <f t="shared" si="6"/>
        <v>0</v>
      </c>
      <c r="S14" s="160">
        <f t="shared" si="7"/>
        <v>166924</v>
      </c>
      <c r="T14" s="161">
        <f t="shared" si="8"/>
        <v>2503860</v>
      </c>
    </row>
    <row r="15" spans="1:20" ht="90" x14ac:dyDescent="0.2">
      <c r="A15" s="143">
        <v>11</v>
      </c>
      <c r="B15" s="144" t="s">
        <v>47</v>
      </c>
      <c r="C15" s="145" t="s">
        <v>46</v>
      </c>
      <c r="D15" s="146" t="s">
        <v>7</v>
      </c>
      <c r="E15" s="205">
        <v>8</v>
      </c>
      <c r="F15" s="209">
        <v>97405</v>
      </c>
      <c r="G15" s="10">
        <v>0</v>
      </c>
      <c r="H15" s="27">
        <f t="shared" si="2"/>
        <v>0</v>
      </c>
      <c r="I15" s="28">
        <f t="shared" si="0"/>
        <v>97405</v>
      </c>
      <c r="J15" s="225">
        <f t="shared" si="1"/>
        <v>779240</v>
      </c>
      <c r="K15" s="23">
        <v>102300</v>
      </c>
      <c r="L15" s="10">
        <v>0</v>
      </c>
      <c r="M15" s="11">
        <f t="shared" si="3"/>
        <v>0</v>
      </c>
      <c r="N15" s="12">
        <f t="shared" si="4"/>
        <v>102300</v>
      </c>
      <c r="O15" s="13">
        <f t="shared" si="5"/>
        <v>818400</v>
      </c>
      <c r="P15" s="228">
        <v>99852</v>
      </c>
      <c r="Q15" s="158">
        <v>0</v>
      </c>
      <c r="R15" s="159">
        <f t="shared" si="6"/>
        <v>0</v>
      </c>
      <c r="S15" s="160">
        <f t="shared" si="7"/>
        <v>99852</v>
      </c>
      <c r="T15" s="161">
        <f t="shared" si="8"/>
        <v>798816</v>
      </c>
    </row>
    <row r="16" spans="1:20" ht="171" x14ac:dyDescent="0.2">
      <c r="A16" s="143">
        <v>12</v>
      </c>
      <c r="B16" s="144" t="s">
        <v>48</v>
      </c>
      <c r="C16" s="145" t="s">
        <v>154</v>
      </c>
      <c r="D16" s="146" t="s">
        <v>7</v>
      </c>
      <c r="E16" s="205">
        <v>8</v>
      </c>
      <c r="F16" s="209">
        <v>46690</v>
      </c>
      <c r="G16" s="10">
        <v>0</v>
      </c>
      <c r="H16" s="27">
        <f t="shared" si="2"/>
        <v>0</v>
      </c>
      <c r="I16" s="28">
        <f t="shared" si="0"/>
        <v>46690</v>
      </c>
      <c r="J16" s="225">
        <f t="shared" si="1"/>
        <v>373520</v>
      </c>
      <c r="K16" s="23">
        <v>49050</v>
      </c>
      <c r="L16" s="10">
        <v>0</v>
      </c>
      <c r="M16" s="11">
        <f t="shared" si="3"/>
        <v>0</v>
      </c>
      <c r="N16" s="12">
        <f t="shared" si="4"/>
        <v>49050</v>
      </c>
      <c r="O16" s="13">
        <f t="shared" si="5"/>
        <v>392400</v>
      </c>
      <c r="P16" s="228">
        <v>47870</v>
      </c>
      <c r="Q16" s="158">
        <v>0</v>
      </c>
      <c r="R16" s="159">
        <f t="shared" si="6"/>
        <v>0</v>
      </c>
      <c r="S16" s="160">
        <f t="shared" si="7"/>
        <v>47870</v>
      </c>
      <c r="T16" s="161">
        <f t="shared" si="8"/>
        <v>382960</v>
      </c>
    </row>
    <row r="17" spans="1:20" ht="63" x14ac:dyDescent="0.2">
      <c r="A17" s="143">
        <v>13</v>
      </c>
      <c r="B17" s="144" t="s">
        <v>18</v>
      </c>
      <c r="C17" s="145" t="s">
        <v>19</v>
      </c>
      <c r="D17" s="146" t="s">
        <v>7</v>
      </c>
      <c r="E17" s="205">
        <v>30</v>
      </c>
      <c r="F17" s="209">
        <v>48600</v>
      </c>
      <c r="G17" s="10">
        <v>0</v>
      </c>
      <c r="H17" s="27">
        <f t="shared" si="2"/>
        <v>0</v>
      </c>
      <c r="I17" s="28">
        <f t="shared" si="0"/>
        <v>48600</v>
      </c>
      <c r="J17" s="225">
        <f t="shared" si="1"/>
        <v>1458000</v>
      </c>
      <c r="K17" s="23">
        <v>51030</v>
      </c>
      <c r="L17" s="10">
        <v>0</v>
      </c>
      <c r="M17" s="11">
        <f t="shared" si="3"/>
        <v>0</v>
      </c>
      <c r="N17" s="12">
        <f t="shared" si="4"/>
        <v>51030</v>
      </c>
      <c r="O17" s="13">
        <f t="shared" si="5"/>
        <v>1530900</v>
      </c>
      <c r="P17" s="228">
        <v>49814</v>
      </c>
      <c r="Q17" s="158">
        <v>0</v>
      </c>
      <c r="R17" s="159">
        <f t="shared" si="6"/>
        <v>0</v>
      </c>
      <c r="S17" s="160">
        <f t="shared" si="7"/>
        <v>49814</v>
      </c>
      <c r="T17" s="161">
        <f t="shared" si="8"/>
        <v>1494420</v>
      </c>
    </row>
    <row r="18" spans="1:20" ht="72" x14ac:dyDescent="0.2">
      <c r="A18" s="143">
        <v>14</v>
      </c>
      <c r="B18" s="144" t="s">
        <v>63</v>
      </c>
      <c r="C18" s="145" t="s">
        <v>124</v>
      </c>
      <c r="D18" s="146" t="s">
        <v>7</v>
      </c>
      <c r="E18" s="205">
        <v>12</v>
      </c>
      <c r="F18" s="209">
        <v>47750</v>
      </c>
      <c r="G18" s="10">
        <v>0</v>
      </c>
      <c r="H18" s="27">
        <f t="shared" si="2"/>
        <v>0</v>
      </c>
      <c r="I18" s="28">
        <f t="shared" si="0"/>
        <v>47750</v>
      </c>
      <c r="J18" s="225">
        <f t="shared" si="1"/>
        <v>573000</v>
      </c>
      <c r="K18" s="23">
        <v>50200</v>
      </c>
      <c r="L18" s="10">
        <v>0</v>
      </c>
      <c r="M18" s="11">
        <f t="shared" si="3"/>
        <v>0</v>
      </c>
      <c r="N18" s="12">
        <f t="shared" si="4"/>
        <v>50200</v>
      </c>
      <c r="O18" s="13">
        <f t="shared" si="5"/>
        <v>602400</v>
      </c>
      <c r="P18" s="228">
        <v>48975</v>
      </c>
      <c r="Q18" s="158">
        <v>0</v>
      </c>
      <c r="R18" s="159">
        <f t="shared" si="6"/>
        <v>0</v>
      </c>
      <c r="S18" s="160">
        <f t="shared" si="7"/>
        <v>48975</v>
      </c>
      <c r="T18" s="161">
        <f t="shared" si="8"/>
        <v>587700</v>
      </c>
    </row>
    <row r="19" spans="1:20" ht="63" x14ac:dyDescent="0.2">
      <c r="A19" s="143">
        <v>15</v>
      </c>
      <c r="B19" s="148" t="s">
        <v>3</v>
      </c>
      <c r="C19" s="145" t="s">
        <v>27</v>
      </c>
      <c r="D19" s="146" t="s">
        <v>7</v>
      </c>
      <c r="E19" s="205">
        <v>12</v>
      </c>
      <c r="F19" s="209">
        <v>91770</v>
      </c>
      <c r="G19" s="10">
        <v>0</v>
      </c>
      <c r="H19" s="27">
        <f t="shared" si="2"/>
        <v>0</v>
      </c>
      <c r="I19" s="28">
        <f t="shared" si="0"/>
        <v>91770</v>
      </c>
      <c r="J19" s="225">
        <f t="shared" si="1"/>
        <v>1101240</v>
      </c>
      <c r="K19" s="23">
        <v>96400</v>
      </c>
      <c r="L19" s="10">
        <v>0</v>
      </c>
      <c r="M19" s="11">
        <f t="shared" si="3"/>
        <v>0</v>
      </c>
      <c r="N19" s="12">
        <f t="shared" si="4"/>
        <v>96400</v>
      </c>
      <c r="O19" s="13">
        <f t="shared" si="5"/>
        <v>1156800</v>
      </c>
      <c r="P19" s="228">
        <v>94084</v>
      </c>
      <c r="Q19" s="158">
        <v>0</v>
      </c>
      <c r="R19" s="159">
        <f t="shared" si="6"/>
        <v>0</v>
      </c>
      <c r="S19" s="160">
        <f t="shared" si="7"/>
        <v>94084</v>
      </c>
      <c r="T19" s="161">
        <f t="shared" si="8"/>
        <v>1129008</v>
      </c>
    </row>
    <row r="20" spans="1:20" ht="108" x14ac:dyDescent="0.2">
      <c r="A20" s="143">
        <v>16</v>
      </c>
      <c r="B20" s="144" t="s">
        <v>49</v>
      </c>
      <c r="C20" s="145" t="s">
        <v>125</v>
      </c>
      <c r="D20" s="146" t="s">
        <v>10</v>
      </c>
      <c r="E20" s="205">
        <v>45</v>
      </c>
      <c r="F20" s="209">
        <v>37850</v>
      </c>
      <c r="G20" s="10">
        <v>0</v>
      </c>
      <c r="H20" s="27">
        <f t="shared" si="2"/>
        <v>0</v>
      </c>
      <c r="I20" s="28">
        <f t="shared" si="0"/>
        <v>37850</v>
      </c>
      <c r="J20" s="225">
        <f t="shared" si="1"/>
        <v>1703250</v>
      </c>
      <c r="K20" s="23">
        <v>39750</v>
      </c>
      <c r="L20" s="10">
        <v>0</v>
      </c>
      <c r="M20" s="11">
        <f t="shared" si="3"/>
        <v>0</v>
      </c>
      <c r="N20" s="12">
        <f t="shared" si="4"/>
        <v>39750</v>
      </c>
      <c r="O20" s="13">
        <f t="shared" si="5"/>
        <v>1788750</v>
      </c>
      <c r="P20" s="228">
        <v>38800</v>
      </c>
      <c r="Q20" s="158">
        <v>0</v>
      </c>
      <c r="R20" s="159">
        <f t="shared" si="6"/>
        <v>0</v>
      </c>
      <c r="S20" s="160">
        <f t="shared" si="7"/>
        <v>38800</v>
      </c>
      <c r="T20" s="161">
        <f t="shared" si="8"/>
        <v>1746000</v>
      </c>
    </row>
    <row r="21" spans="1:20" ht="108" x14ac:dyDescent="0.2">
      <c r="A21" s="143">
        <v>17</v>
      </c>
      <c r="B21" s="144" t="s">
        <v>97</v>
      </c>
      <c r="C21" s="145" t="s">
        <v>126</v>
      </c>
      <c r="D21" s="146" t="s">
        <v>98</v>
      </c>
      <c r="E21" s="205">
        <v>300</v>
      </c>
      <c r="F21" s="209">
        <v>10800</v>
      </c>
      <c r="G21" s="10">
        <v>0</v>
      </c>
      <c r="H21" s="27">
        <f t="shared" si="2"/>
        <v>0</v>
      </c>
      <c r="I21" s="28">
        <f t="shared" si="0"/>
        <v>10800</v>
      </c>
      <c r="J21" s="225">
        <f t="shared" si="1"/>
        <v>3240000</v>
      </c>
      <c r="K21" s="23">
        <v>11340</v>
      </c>
      <c r="L21" s="10">
        <v>0</v>
      </c>
      <c r="M21" s="11">
        <f t="shared" si="3"/>
        <v>0</v>
      </c>
      <c r="N21" s="12">
        <f t="shared" si="4"/>
        <v>11340</v>
      </c>
      <c r="O21" s="13">
        <f t="shared" si="5"/>
        <v>3402000</v>
      </c>
      <c r="P21" s="228">
        <v>11070</v>
      </c>
      <c r="Q21" s="158">
        <v>0</v>
      </c>
      <c r="R21" s="159">
        <f t="shared" si="6"/>
        <v>0</v>
      </c>
      <c r="S21" s="160">
        <f t="shared" si="7"/>
        <v>11070</v>
      </c>
      <c r="T21" s="161">
        <f t="shared" si="8"/>
        <v>3321000</v>
      </c>
    </row>
    <row r="22" spans="1:20" ht="117" x14ac:dyDescent="0.2">
      <c r="A22" s="143">
        <v>18</v>
      </c>
      <c r="B22" s="144" t="s">
        <v>33</v>
      </c>
      <c r="C22" s="145" t="s">
        <v>34</v>
      </c>
      <c r="D22" s="146" t="s">
        <v>11</v>
      </c>
      <c r="E22" s="205">
        <v>100</v>
      </c>
      <c r="F22" s="209">
        <v>35650</v>
      </c>
      <c r="G22" s="10">
        <v>0</v>
      </c>
      <c r="H22" s="27">
        <f t="shared" si="2"/>
        <v>0</v>
      </c>
      <c r="I22" s="28">
        <f t="shared" si="0"/>
        <v>35650</v>
      </c>
      <c r="J22" s="225">
        <f t="shared" si="1"/>
        <v>3565000</v>
      </c>
      <c r="K22" s="23">
        <v>37500</v>
      </c>
      <c r="L22" s="10">
        <v>0</v>
      </c>
      <c r="M22" s="11">
        <f t="shared" si="3"/>
        <v>0</v>
      </c>
      <c r="N22" s="12">
        <f t="shared" si="4"/>
        <v>37500</v>
      </c>
      <c r="O22" s="13">
        <f t="shared" si="5"/>
        <v>3750000</v>
      </c>
      <c r="P22" s="228">
        <v>36575</v>
      </c>
      <c r="Q22" s="158">
        <v>0</v>
      </c>
      <c r="R22" s="159">
        <f t="shared" si="6"/>
        <v>0</v>
      </c>
      <c r="S22" s="160">
        <f t="shared" si="7"/>
        <v>36575</v>
      </c>
      <c r="T22" s="161">
        <f t="shared" si="8"/>
        <v>3657500</v>
      </c>
    </row>
    <row r="23" spans="1:20" ht="63" x14ac:dyDescent="0.2">
      <c r="A23" s="143">
        <v>19</v>
      </c>
      <c r="B23" s="144" t="s">
        <v>50</v>
      </c>
      <c r="C23" s="145" t="s">
        <v>51</v>
      </c>
      <c r="D23" s="146" t="s">
        <v>59</v>
      </c>
      <c r="E23" s="205">
        <v>10</v>
      </c>
      <c r="F23" s="209">
        <v>5500</v>
      </c>
      <c r="G23" s="10">
        <v>0</v>
      </c>
      <c r="H23" s="27">
        <f t="shared" si="2"/>
        <v>0</v>
      </c>
      <c r="I23" s="28">
        <f t="shared" si="0"/>
        <v>5500</v>
      </c>
      <c r="J23" s="225">
        <f t="shared" si="1"/>
        <v>55000</v>
      </c>
      <c r="K23" s="23">
        <v>5775</v>
      </c>
      <c r="L23" s="10">
        <v>0</v>
      </c>
      <c r="M23" s="11">
        <f t="shared" si="3"/>
        <v>0</v>
      </c>
      <c r="N23" s="12">
        <f t="shared" si="4"/>
        <v>5775</v>
      </c>
      <c r="O23" s="13">
        <f t="shared" si="5"/>
        <v>57750</v>
      </c>
      <c r="P23" s="228">
        <v>5637</v>
      </c>
      <c r="Q23" s="158">
        <v>0</v>
      </c>
      <c r="R23" s="159">
        <f t="shared" si="6"/>
        <v>0</v>
      </c>
      <c r="S23" s="160">
        <f t="shared" si="7"/>
        <v>5637</v>
      </c>
      <c r="T23" s="161">
        <f t="shared" si="8"/>
        <v>56370</v>
      </c>
    </row>
    <row r="24" spans="1:20" ht="63" x14ac:dyDescent="0.2">
      <c r="A24" s="143">
        <v>20</v>
      </c>
      <c r="B24" s="144" t="s">
        <v>15</v>
      </c>
      <c r="C24" s="145" t="s">
        <v>16</v>
      </c>
      <c r="D24" s="146" t="s">
        <v>17</v>
      </c>
      <c r="E24" s="205">
        <v>40</v>
      </c>
      <c r="F24" s="209">
        <v>52964</v>
      </c>
      <c r="G24" s="10">
        <v>0</v>
      </c>
      <c r="H24" s="27">
        <f t="shared" si="2"/>
        <v>0</v>
      </c>
      <c r="I24" s="28">
        <f t="shared" si="0"/>
        <v>52964</v>
      </c>
      <c r="J24" s="225">
        <f t="shared" si="1"/>
        <v>2118560</v>
      </c>
      <c r="K24" s="23">
        <v>55700</v>
      </c>
      <c r="L24" s="10">
        <v>0</v>
      </c>
      <c r="M24" s="11">
        <f t="shared" si="3"/>
        <v>0</v>
      </c>
      <c r="N24" s="12">
        <f t="shared" si="4"/>
        <v>55700</v>
      </c>
      <c r="O24" s="13">
        <f t="shared" si="5"/>
        <v>2228000</v>
      </c>
      <c r="P24" s="228">
        <v>54332</v>
      </c>
      <c r="Q24" s="158">
        <v>0</v>
      </c>
      <c r="R24" s="159">
        <f t="shared" si="6"/>
        <v>0</v>
      </c>
      <c r="S24" s="160">
        <f t="shared" si="7"/>
        <v>54332</v>
      </c>
      <c r="T24" s="161">
        <f t="shared" si="8"/>
        <v>2173280</v>
      </c>
    </row>
    <row r="25" spans="1:20" ht="54" x14ac:dyDescent="0.2">
      <c r="A25" s="143">
        <v>21</v>
      </c>
      <c r="B25" s="144" t="s">
        <v>52</v>
      </c>
      <c r="C25" s="145" t="s">
        <v>53</v>
      </c>
      <c r="D25" s="146" t="s">
        <v>17</v>
      </c>
      <c r="E25" s="205">
        <v>40</v>
      </c>
      <c r="F25" s="209">
        <v>36000</v>
      </c>
      <c r="G25" s="10">
        <v>0</v>
      </c>
      <c r="H25" s="27">
        <f t="shared" si="2"/>
        <v>0</v>
      </c>
      <c r="I25" s="28">
        <f t="shared" si="0"/>
        <v>36000</v>
      </c>
      <c r="J25" s="225">
        <f t="shared" si="1"/>
        <v>1440000</v>
      </c>
      <c r="K25" s="23">
        <v>37800</v>
      </c>
      <c r="L25" s="10">
        <v>0</v>
      </c>
      <c r="M25" s="11">
        <f t="shared" si="3"/>
        <v>0</v>
      </c>
      <c r="N25" s="12">
        <f t="shared" si="4"/>
        <v>37800</v>
      </c>
      <c r="O25" s="13">
        <f t="shared" si="5"/>
        <v>1512000</v>
      </c>
      <c r="P25" s="228">
        <v>36900</v>
      </c>
      <c r="Q25" s="158">
        <v>0</v>
      </c>
      <c r="R25" s="159">
        <f t="shared" si="6"/>
        <v>0</v>
      </c>
      <c r="S25" s="160">
        <f t="shared" si="7"/>
        <v>36900</v>
      </c>
      <c r="T25" s="161">
        <f t="shared" si="8"/>
        <v>1476000</v>
      </c>
    </row>
    <row r="26" spans="1:20" ht="27" x14ac:dyDescent="0.2">
      <c r="A26" s="143">
        <v>22</v>
      </c>
      <c r="B26" s="144" t="s">
        <v>54</v>
      </c>
      <c r="C26" s="145" t="s">
        <v>55</v>
      </c>
      <c r="D26" s="146" t="s">
        <v>56</v>
      </c>
      <c r="E26" s="205">
        <v>5</v>
      </c>
      <c r="F26" s="209">
        <v>104700</v>
      </c>
      <c r="G26" s="10">
        <v>0</v>
      </c>
      <c r="H26" s="27">
        <f t="shared" si="2"/>
        <v>0</v>
      </c>
      <c r="I26" s="28">
        <f t="shared" si="0"/>
        <v>104700</v>
      </c>
      <c r="J26" s="225">
        <f t="shared" si="1"/>
        <v>523500</v>
      </c>
      <c r="K26" s="23">
        <v>109935</v>
      </c>
      <c r="L26" s="10">
        <v>0</v>
      </c>
      <c r="M26" s="11">
        <f t="shared" si="3"/>
        <v>0</v>
      </c>
      <c r="N26" s="12">
        <f t="shared" si="4"/>
        <v>109935</v>
      </c>
      <c r="O26" s="13">
        <f t="shared" si="5"/>
        <v>549675</v>
      </c>
      <c r="P26" s="228">
        <v>107317</v>
      </c>
      <c r="Q26" s="158">
        <v>0</v>
      </c>
      <c r="R26" s="159">
        <f t="shared" si="6"/>
        <v>0</v>
      </c>
      <c r="S26" s="160">
        <f t="shared" si="7"/>
        <v>107317</v>
      </c>
      <c r="T26" s="161">
        <f t="shared" si="8"/>
        <v>536585</v>
      </c>
    </row>
    <row r="27" spans="1:20" ht="72" x14ac:dyDescent="0.2">
      <c r="A27" s="143">
        <v>23</v>
      </c>
      <c r="B27" s="144" t="s">
        <v>26</v>
      </c>
      <c r="C27" s="145" t="s">
        <v>25</v>
      </c>
      <c r="D27" s="146" t="s">
        <v>7</v>
      </c>
      <c r="E27" s="205">
        <v>20</v>
      </c>
      <c r="F27" s="209">
        <v>50850</v>
      </c>
      <c r="G27" s="10">
        <v>0</v>
      </c>
      <c r="H27" s="27">
        <f t="shared" si="2"/>
        <v>0</v>
      </c>
      <c r="I27" s="28">
        <f t="shared" si="0"/>
        <v>50850</v>
      </c>
      <c r="J27" s="225">
        <f t="shared" si="1"/>
        <v>1017000</v>
      </c>
      <c r="K27" s="23">
        <v>54000</v>
      </c>
      <c r="L27" s="10">
        <v>0</v>
      </c>
      <c r="M27" s="11">
        <f t="shared" si="3"/>
        <v>0</v>
      </c>
      <c r="N27" s="12">
        <f t="shared" si="4"/>
        <v>54000</v>
      </c>
      <c r="O27" s="13">
        <f t="shared" si="5"/>
        <v>1080000</v>
      </c>
      <c r="P27" s="228">
        <v>52425</v>
      </c>
      <c r="Q27" s="158">
        <v>0</v>
      </c>
      <c r="R27" s="159">
        <f t="shared" si="6"/>
        <v>0</v>
      </c>
      <c r="S27" s="160">
        <f t="shared" si="7"/>
        <v>52425</v>
      </c>
      <c r="T27" s="161">
        <f t="shared" si="8"/>
        <v>1048500</v>
      </c>
    </row>
    <row r="28" spans="1:20" ht="72" x14ac:dyDescent="0.2">
      <c r="A28" s="143">
        <v>24</v>
      </c>
      <c r="B28" s="144" t="s">
        <v>117</v>
      </c>
      <c r="C28" s="145" t="s">
        <v>127</v>
      </c>
      <c r="D28" s="146" t="s">
        <v>128</v>
      </c>
      <c r="E28" s="205">
        <v>10</v>
      </c>
      <c r="F28" s="209">
        <v>97750</v>
      </c>
      <c r="G28" s="10">
        <v>0</v>
      </c>
      <c r="H28" s="27">
        <f t="shared" si="2"/>
        <v>0</v>
      </c>
      <c r="I28" s="28">
        <f t="shared" si="0"/>
        <v>97750</v>
      </c>
      <c r="J28" s="225">
        <f t="shared" si="1"/>
        <v>977500</v>
      </c>
      <c r="K28" s="23">
        <v>102600</v>
      </c>
      <c r="L28" s="10">
        <v>0</v>
      </c>
      <c r="M28" s="11">
        <f t="shared" si="3"/>
        <v>0</v>
      </c>
      <c r="N28" s="12">
        <f t="shared" si="4"/>
        <v>102600</v>
      </c>
      <c r="O28" s="13">
        <f t="shared" si="5"/>
        <v>1026000</v>
      </c>
      <c r="P28" s="228">
        <v>100175</v>
      </c>
      <c r="Q28" s="158">
        <v>0</v>
      </c>
      <c r="R28" s="159">
        <f t="shared" si="6"/>
        <v>0</v>
      </c>
      <c r="S28" s="160">
        <f t="shared" si="7"/>
        <v>100175</v>
      </c>
      <c r="T28" s="161">
        <f t="shared" si="8"/>
        <v>1001750</v>
      </c>
    </row>
    <row r="29" spans="1:20" ht="54" x14ac:dyDescent="0.2">
      <c r="A29" s="143">
        <v>25</v>
      </c>
      <c r="B29" s="144" t="s">
        <v>120</v>
      </c>
      <c r="C29" s="145" t="s">
        <v>129</v>
      </c>
      <c r="D29" s="146" t="s">
        <v>11</v>
      </c>
      <c r="E29" s="205">
        <v>10</v>
      </c>
      <c r="F29" s="209">
        <v>119600</v>
      </c>
      <c r="G29" s="10">
        <v>0</v>
      </c>
      <c r="H29" s="27">
        <f t="shared" si="2"/>
        <v>0</v>
      </c>
      <c r="I29" s="28">
        <f t="shared" si="0"/>
        <v>119600</v>
      </c>
      <c r="J29" s="225">
        <f t="shared" si="1"/>
        <v>1196000</v>
      </c>
      <c r="K29" s="23">
        <v>125580</v>
      </c>
      <c r="L29" s="10">
        <v>0</v>
      </c>
      <c r="M29" s="11">
        <f t="shared" si="3"/>
        <v>0</v>
      </c>
      <c r="N29" s="12">
        <f t="shared" si="4"/>
        <v>125580</v>
      </c>
      <c r="O29" s="13">
        <f t="shared" si="5"/>
        <v>1255800</v>
      </c>
      <c r="P29" s="228">
        <v>122590</v>
      </c>
      <c r="Q29" s="158">
        <v>0</v>
      </c>
      <c r="R29" s="159">
        <f t="shared" si="6"/>
        <v>0</v>
      </c>
      <c r="S29" s="160">
        <f t="shared" si="7"/>
        <v>122590</v>
      </c>
      <c r="T29" s="161">
        <f t="shared" si="8"/>
        <v>1225900</v>
      </c>
    </row>
    <row r="30" spans="1:20" ht="135" x14ac:dyDescent="0.2">
      <c r="A30" s="143">
        <v>26</v>
      </c>
      <c r="B30" s="144" t="s">
        <v>60</v>
      </c>
      <c r="C30" s="145" t="s">
        <v>57</v>
      </c>
      <c r="D30" s="146" t="s">
        <v>11</v>
      </c>
      <c r="E30" s="205">
        <v>40</v>
      </c>
      <c r="F30" s="209">
        <v>36800</v>
      </c>
      <c r="G30" s="10">
        <v>0</v>
      </c>
      <c r="H30" s="27">
        <f t="shared" si="2"/>
        <v>0</v>
      </c>
      <c r="I30" s="28">
        <f t="shared" si="0"/>
        <v>36800</v>
      </c>
      <c r="J30" s="225">
        <f t="shared" si="1"/>
        <v>1472000</v>
      </c>
      <c r="K30" s="23">
        <v>38640</v>
      </c>
      <c r="L30" s="10">
        <v>0</v>
      </c>
      <c r="M30" s="11">
        <f t="shared" si="3"/>
        <v>0</v>
      </c>
      <c r="N30" s="12">
        <f t="shared" si="4"/>
        <v>38640</v>
      </c>
      <c r="O30" s="13">
        <f t="shared" si="5"/>
        <v>1545600</v>
      </c>
      <c r="P30" s="228">
        <v>37720</v>
      </c>
      <c r="Q30" s="158">
        <v>0</v>
      </c>
      <c r="R30" s="159">
        <f t="shared" si="6"/>
        <v>0</v>
      </c>
      <c r="S30" s="160">
        <f t="shared" si="7"/>
        <v>37720</v>
      </c>
      <c r="T30" s="161">
        <f t="shared" si="8"/>
        <v>1508800</v>
      </c>
    </row>
    <row r="31" spans="1:20" ht="126" x14ac:dyDescent="0.2">
      <c r="A31" s="143">
        <v>27</v>
      </c>
      <c r="B31" s="144" t="s">
        <v>101</v>
      </c>
      <c r="C31" s="145" t="s">
        <v>100</v>
      </c>
      <c r="D31" s="146" t="s">
        <v>13</v>
      </c>
      <c r="E31" s="205">
        <v>3</v>
      </c>
      <c r="F31" s="210">
        <v>500588.24</v>
      </c>
      <c r="G31" s="14">
        <v>0.19</v>
      </c>
      <c r="H31" s="27">
        <f t="shared" si="2"/>
        <v>95111.765599999999</v>
      </c>
      <c r="I31" s="28">
        <f t="shared" si="0"/>
        <v>595700.00560000003</v>
      </c>
      <c r="J31" s="225">
        <f t="shared" si="1"/>
        <v>1787100.0168000001</v>
      </c>
      <c r="K31" s="23">
        <v>525600</v>
      </c>
      <c r="L31" s="14">
        <v>0.19</v>
      </c>
      <c r="M31" s="11">
        <f t="shared" si="3"/>
        <v>99864</v>
      </c>
      <c r="N31" s="12">
        <f t="shared" si="4"/>
        <v>625464</v>
      </c>
      <c r="O31" s="13">
        <f t="shared" si="5"/>
        <v>1876392</v>
      </c>
      <c r="P31" s="228">
        <v>513094</v>
      </c>
      <c r="Q31" s="162">
        <v>0.19</v>
      </c>
      <c r="R31" s="159">
        <f t="shared" si="6"/>
        <v>97488</v>
      </c>
      <c r="S31" s="160">
        <f t="shared" si="7"/>
        <v>610582</v>
      </c>
      <c r="T31" s="161">
        <f t="shared" si="8"/>
        <v>1831746</v>
      </c>
    </row>
    <row r="32" spans="1:20" ht="252" x14ac:dyDescent="0.2">
      <c r="A32" s="143">
        <v>28</v>
      </c>
      <c r="B32" s="144" t="s">
        <v>102</v>
      </c>
      <c r="C32" s="145" t="s">
        <v>103</v>
      </c>
      <c r="D32" s="146" t="s">
        <v>13</v>
      </c>
      <c r="E32" s="205">
        <v>3</v>
      </c>
      <c r="F32" s="210">
        <v>362394.96</v>
      </c>
      <c r="G32" s="14">
        <v>0.19</v>
      </c>
      <c r="H32" s="27">
        <f t="shared" si="2"/>
        <v>68855.042400000006</v>
      </c>
      <c r="I32" s="28">
        <f t="shared" si="0"/>
        <v>431250.0024</v>
      </c>
      <c r="J32" s="225">
        <f t="shared" si="1"/>
        <v>1293750.0071999999</v>
      </c>
      <c r="K32" s="23">
        <v>380500</v>
      </c>
      <c r="L32" s="14">
        <v>0.19</v>
      </c>
      <c r="M32" s="11">
        <f t="shared" si="3"/>
        <v>72295</v>
      </c>
      <c r="N32" s="12">
        <f t="shared" si="4"/>
        <v>452795</v>
      </c>
      <c r="O32" s="13">
        <f t="shared" si="5"/>
        <v>1358385</v>
      </c>
      <c r="P32" s="228">
        <v>371446</v>
      </c>
      <c r="Q32" s="162">
        <v>0.19</v>
      </c>
      <c r="R32" s="159">
        <f t="shared" si="6"/>
        <v>70575</v>
      </c>
      <c r="S32" s="160">
        <f t="shared" si="7"/>
        <v>442021</v>
      </c>
      <c r="T32" s="161">
        <f t="shared" si="8"/>
        <v>1326063</v>
      </c>
    </row>
    <row r="33" spans="1:20" ht="99" x14ac:dyDescent="0.2">
      <c r="A33" s="143">
        <v>29</v>
      </c>
      <c r="B33" s="144" t="s">
        <v>65</v>
      </c>
      <c r="C33" s="145" t="s">
        <v>64</v>
      </c>
      <c r="D33" s="146" t="s">
        <v>61</v>
      </c>
      <c r="E33" s="205">
        <v>30</v>
      </c>
      <c r="F33" s="209">
        <v>4628.57</v>
      </c>
      <c r="G33" s="15"/>
      <c r="H33" s="27">
        <f t="shared" si="2"/>
        <v>0</v>
      </c>
      <c r="I33" s="28">
        <f t="shared" si="0"/>
        <v>4628.57</v>
      </c>
      <c r="J33" s="225">
        <f t="shared" si="1"/>
        <v>138857.09999999998</v>
      </c>
      <c r="K33" s="23">
        <v>4860</v>
      </c>
      <c r="L33" s="14">
        <v>0</v>
      </c>
      <c r="M33" s="11">
        <f t="shared" si="3"/>
        <v>0</v>
      </c>
      <c r="N33" s="12">
        <f t="shared" si="4"/>
        <v>4860</v>
      </c>
      <c r="O33" s="13">
        <f t="shared" si="5"/>
        <v>145800</v>
      </c>
      <c r="P33" s="228">
        <v>4744</v>
      </c>
      <c r="Q33" s="163"/>
      <c r="R33" s="159">
        <f t="shared" si="6"/>
        <v>0</v>
      </c>
      <c r="S33" s="160">
        <f t="shared" si="7"/>
        <v>4744</v>
      </c>
      <c r="T33" s="161">
        <f t="shared" si="8"/>
        <v>142320</v>
      </c>
    </row>
    <row r="34" spans="1:20" ht="27" x14ac:dyDescent="0.2">
      <c r="A34" s="143">
        <v>30</v>
      </c>
      <c r="B34" s="144" t="s">
        <v>66</v>
      </c>
      <c r="C34" s="145" t="s">
        <v>67</v>
      </c>
      <c r="D34" s="146" t="s">
        <v>12</v>
      </c>
      <c r="E34" s="205">
        <v>5</v>
      </c>
      <c r="F34" s="210">
        <v>31092</v>
      </c>
      <c r="G34" s="14">
        <v>0.19</v>
      </c>
      <c r="H34" s="27">
        <f t="shared" si="2"/>
        <v>5907.4800000000005</v>
      </c>
      <c r="I34" s="28">
        <f t="shared" si="0"/>
        <v>36999.480000000003</v>
      </c>
      <c r="J34" s="225">
        <f t="shared" si="1"/>
        <v>184997.40000000002</v>
      </c>
      <c r="K34" s="23">
        <v>33000</v>
      </c>
      <c r="L34" s="14">
        <v>0.19</v>
      </c>
      <c r="M34" s="11">
        <f t="shared" si="3"/>
        <v>6270</v>
      </c>
      <c r="N34" s="12">
        <f t="shared" si="4"/>
        <v>39270</v>
      </c>
      <c r="O34" s="13">
        <f t="shared" si="5"/>
        <v>196350</v>
      </c>
      <c r="P34" s="228">
        <v>32046</v>
      </c>
      <c r="Q34" s="162">
        <v>0.19</v>
      </c>
      <c r="R34" s="159">
        <f t="shared" si="6"/>
        <v>6089</v>
      </c>
      <c r="S34" s="160">
        <f t="shared" si="7"/>
        <v>38135</v>
      </c>
      <c r="T34" s="161">
        <f t="shared" si="8"/>
        <v>190675</v>
      </c>
    </row>
    <row r="35" spans="1:20" ht="27" x14ac:dyDescent="0.2">
      <c r="A35" s="143">
        <v>31</v>
      </c>
      <c r="B35" s="144" t="s">
        <v>87</v>
      </c>
      <c r="C35" s="145" t="s">
        <v>94</v>
      </c>
      <c r="D35" s="146" t="s">
        <v>12</v>
      </c>
      <c r="E35" s="205">
        <v>5</v>
      </c>
      <c r="F35" s="210">
        <v>41176</v>
      </c>
      <c r="G35" s="14">
        <v>0.19</v>
      </c>
      <c r="H35" s="27">
        <f t="shared" si="2"/>
        <v>7823.4400000000005</v>
      </c>
      <c r="I35" s="28">
        <f t="shared" si="0"/>
        <v>48999.44</v>
      </c>
      <c r="J35" s="225">
        <f t="shared" si="1"/>
        <v>244997.2</v>
      </c>
      <c r="K35" s="23">
        <v>43500</v>
      </c>
      <c r="L35" s="14">
        <v>0.19</v>
      </c>
      <c r="M35" s="11">
        <f t="shared" si="3"/>
        <v>8265</v>
      </c>
      <c r="N35" s="12">
        <f t="shared" si="4"/>
        <v>51765</v>
      </c>
      <c r="O35" s="13">
        <f t="shared" si="5"/>
        <v>258825</v>
      </c>
      <c r="P35" s="228">
        <v>42338</v>
      </c>
      <c r="Q35" s="162">
        <v>0.19</v>
      </c>
      <c r="R35" s="159">
        <f t="shared" si="6"/>
        <v>8044</v>
      </c>
      <c r="S35" s="160">
        <f t="shared" si="7"/>
        <v>50382</v>
      </c>
      <c r="T35" s="161">
        <f t="shared" si="8"/>
        <v>251910</v>
      </c>
    </row>
    <row r="36" spans="1:20" ht="27" x14ac:dyDescent="0.2">
      <c r="A36" s="143">
        <v>32</v>
      </c>
      <c r="B36" s="144" t="s">
        <v>88</v>
      </c>
      <c r="C36" s="145" t="s">
        <v>91</v>
      </c>
      <c r="D36" s="146" t="s">
        <v>12</v>
      </c>
      <c r="E36" s="205">
        <v>10</v>
      </c>
      <c r="F36" s="210">
        <v>41597</v>
      </c>
      <c r="G36" s="14">
        <v>0.19</v>
      </c>
      <c r="H36" s="27">
        <f t="shared" si="2"/>
        <v>7903.43</v>
      </c>
      <c r="I36" s="28">
        <f t="shared" si="0"/>
        <v>49500.43</v>
      </c>
      <c r="J36" s="225">
        <f t="shared" si="1"/>
        <v>495004.3</v>
      </c>
      <c r="K36" s="23">
        <v>43500</v>
      </c>
      <c r="L36" s="14">
        <v>0.19</v>
      </c>
      <c r="M36" s="11">
        <f t="shared" si="3"/>
        <v>8265</v>
      </c>
      <c r="N36" s="12">
        <f t="shared" si="4"/>
        <v>51765</v>
      </c>
      <c r="O36" s="13">
        <f t="shared" si="5"/>
        <v>517650</v>
      </c>
      <c r="P36" s="228">
        <v>42549</v>
      </c>
      <c r="Q36" s="162">
        <v>0.19</v>
      </c>
      <c r="R36" s="159">
        <f t="shared" si="6"/>
        <v>8084</v>
      </c>
      <c r="S36" s="160">
        <f t="shared" si="7"/>
        <v>50633</v>
      </c>
      <c r="T36" s="161">
        <f t="shared" si="8"/>
        <v>506330</v>
      </c>
    </row>
    <row r="37" spans="1:20" ht="27" x14ac:dyDescent="0.2">
      <c r="A37" s="143">
        <v>33</v>
      </c>
      <c r="B37" s="144" t="s">
        <v>89</v>
      </c>
      <c r="C37" s="145" t="s">
        <v>92</v>
      </c>
      <c r="D37" s="146" t="s">
        <v>12</v>
      </c>
      <c r="E37" s="205">
        <v>10</v>
      </c>
      <c r="F37" s="210">
        <v>73109</v>
      </c>
      <c r="G37" s="14">
        <v>0.19</v>
      </c>
      <c r="H37" s="27">
        <f t="shared" si="2"/>
        <v>13890.710000000001</v>
      </c>
      <c r="I37" s="28">
        <f t="shared" ref="I37:I66" si="9">+F37+H37</f>
        <v>86999.71</v>
      </c>
      <c r="J37" s="225">
        <f t="shared" ref="J37:J66" si="10">+I37*E37</f>
        <v>869997.10000000009</v>
      </c>
      <c r="K37" s="23">
        <v>76700</v>
      </c>
      <c r="L37" s="14">
        <v>0.19</v>
      </c>
      <c r="M37" s="11">
        <f t="shared" si="3"/>
        <v>14573</v>
      </c>
      <c r="N37" s="12">
        <f t="shared" si="4"/>
        <v>91273</v>
      </c>
      <c r="O37" s="13">
        <f t="shared" si="5"/>
        <v>912730</v>
      </c>
      <c r="P37" s="228">
        <v>74905</v>
      </c>
      <c r="Q37" s="162">
        <v>0.19</v>
      </c>
      <c r="R37" s="159">
        <f t="shared" si="6"/>
        <v>14232</v>
      </c>
      <c r="S37" s="160">
        <f t="shared" si="7"/>
        <v>89137</v>
      </c>
      <c r="T37" s="161">
        <f t="shared" si="8"/>
        <v>891370</v>
      </c>
    </row>
    <row r="38" spans="1:20" s="249" customFormat="1" ht="27" x14ac:dyDescent="0.2">
      <c r="A38" s="234">
        <v>34</v>
      </c>
      <c r="B38" s="235" t="s">
        <v>90</v>
      </c>
      <c r="C38" s="236" t="s">
        <v>93</v>
      </c>
      <c r="D38" s="237" t="s">
        <v>12</v>
      </c>
      <c r="E38" s="238">
        <v>1</v>
      </c>
      <c r="F38" s="239">
        <f>1739.5*100</f>
        <v>173950</v>
      </c>
      <c r="G38" s="240">
        <v>0.19</v>
      </c>
      <c r="H38" s="241">
        <f t="shared" si="2"/>
        <v>33050.5</v>
      </c>
      <c r="I38" s="242">
        <f t="shared" si="9"/>
        <v>207000.5</v>
      </c>
      <c r="J38" s="243">
        <f t="shared" si="10"/>
        <v>207000.5</v>
      </c>
      <c r="K38" s="244">
        <v>1900</v>
      </c>
      <c r="L38" s="240">
        <v>0.19</v>
      </c>
      <c r="M38" s="245">
        <f t="shared" si="3"/>
        <v>361</v>
      </c>
      <c r="N38" s="246">
        <f t="shared" si="4"/>
        <v>2261</v>
      </c>
      <c r="O38" s="247">
        <f t="shared" si="5"/>
        <v>2261</v>
      </c>
      <c r="P38" s="248">
        <v>87925</v>
      </c>
      <c r="Q38" s="240">
        <v>0.19</v>
      </c>
      <c r="R38" s="245">
        <f t="shared" si="6"/>
        <v>16706</v>
      </c>
      <c r="S38" s="246">
        <f t="shared" si="7"/>
        <v>104631</v>
      </c>
      <c r="T38" s="247">
        <f t="shared" si="8"/>
        <v>104631</v>
      </c>
    </row>
    <row r="39" spans="1:20" ht="18" x14ac:dyDescent="0.2">
      <c r="A39" s="143">
        <v>35</v>
      </c>
      <c r="B39" s="144" t="s">
        <v>104</v>
      </c>
      <c r="C39" s="145" t="s">
        <v>105</v>
      </c>
      <c r="D39" s="146" t="s">
        <v>12</v>
      </c>
      <c r="E39" s="205">
        <v>8</v>
      </c>
      <c r="F39" s="210">
        <v>17647</v>
      </c>
      <c r="G39" s="14">
        <v>0.19</v>
      </c>
      <c r="H39" s="27">
        <f t="shared" si="2"/>
        <v>3352.93</v>
      </c>
      <c r="I39" s="28">
        <f t="shared" si="9"/>
        <v>20999.93</v>
      </c>
      <c r="J39" s="225">
        <f t="shared" si="10"/>
        <v>167999.44</v>
      </c>
      <c r="K39" s="23">
        <v>19000</v>
      </c>
      <c r="L39" s="14">
        <v>0.19</v>
      </c>
      <c r="M39" s="11">
        <f t="shared" si="3"/>
        <v>3610</v>
      </c>
      <c r="N39" s="12">
        <f t="shared" si="4"/>
        <v>22610</v>
      </c>
      <c r="O39" s="13">
        <f t="shared" si="5"/>
        <v>180880</v>
      </c>
      <c r="P39" s="228">
        <v>18324</v>
      </c>
      <c r="Q39" s="162">
        <v>0.19</v>
      </c>
      <c r="R39" s="159">
        <f t="shared" si="6"/>
        <v>3482</v>
      </c>
      <c r="S39" s="160">
        <f t="shared" si="7"/>
        <v>21806</v>
      </c>
      <c r="T39" s="161">
        <f t="shared" si="8"/>
        <v>174448</v>
      </c>
    </row>
    <row r="40" spans="1:20" ht="27" x14ac:dyDescent="0.2">
      <c r="A40" s="143">
        <v>36</v>
      </c>
      <c r="B40" s="144" t="s">
        <v>95</v>
      </c>
      <c r="C40" s="145" t="s">
        <v>96</v>
      </c>
      <c r="D40" s="146" t="s">
        <v>13</v>
      </c>
      <c r="E40" s="205">
        <v>3</v>
      </c>
      <c r="F40" s="210">
        <v>349361</v>
      </c>
      <c r="G40" s="14">
        <v>0.19</v>
      </c>
      <c r="H40" s="27">
        <f t="shared" si="2"/>
        <v>66378.59</v>
      </c>
      <c r="I40" s="28">
        <f t="shared" si="9"/>
        <v>415739.58999999997</v>
      </c>
      <c r="J40" s="225">
        <f t="shared" si="10"/>
        <v>1247218.77</v>
      </c>
      <c r="K40" s="23">
        <v>367000</v>
      </c>
      <c r="L40" s="14">
        <v>0.19</v>
      </c>
      <c r="M40" s="11">
        <f t="shared" si="3"/>
        <v>69730</v>
      </c>
      <c r="N40" s="12">
        <f t="shared" si="4"/>
        <v>436730</v>
      </c>
      <c r="O40" s="13">
        <f t="shared" si="5"/>
        <v>1310190</v>
      </c>
      <c r="P40" s="228">
        <v>358181</v>
      </c>
      <c r="Q40" s="162">
        <v>0.19</v>
      </c>
      <c r="R40" s="159">
        <f t="shared" si="6"/>
        <v>68054</v>
      </c>
      <c r="S40" s="160">
        <f t="shared" si="7"/>
        <v>426235</v>
      </c>
      <c r="T40" s="161">
        <f t="shared" si="8"/>
        <v>1278705</v>
      </c>
    </row>
    <row r="41" spans="1:20" ht="54" x14ac:dyDescent="0.2">
      <c r="A41" s="143">
        <v>37</v>
      </c>
      <c r="B41" s="144" t="s">
        <v>35</v>
      </c>
      <c r="C41" s="145" t="s">
        <v>36</v>
      </c>
      <c r="D41" s="146" t="s">
        <v>37</v>
      </c>
      <c r="E41" s="205">
        <v>5</v>
      </c>
      <c r="F41" s="210">
        <v>54369.74</v>
      </c>
      <c r="G41" s="14">
        <v>0.19</v>
      </c>
      <c r="H41" s="27">
        <f t="shared" si="2"/>
        <v>10330.250599999999</v>
      </c>
      <c r="I41" s="28">
        <f t="shared" si="9"/>
        <v>64699.990599999997</v>
      </c>
      <c r="J41" s="225">
        <f t="shared" si="10"/>
        <v>323499.95299999998</v>
      </c>
      <c r="K41" s="23">
        <v>57100</v>
      </c>
      <c r="L41" s="14">
        <v>0.19</v>
      </c>
      <c r="M41" s="11">
        <f t="shared" si="3"/>
        <v>10849</v>
      </c>
      <c r="N41" s="12">
        <f t="shared" si="4"/>
        <v>67949</v>
      </c>
      <c r="O41" s="13">
        <f t="shared" si="5"/>
        <v>339745</v>
      </c>
      <c r="P41" s="228">
        <v>55735</v>
      </c>
      <c r="Q41" s="162">
        <v>0.19</v>
      </c>
      <c r="R41" s="159">
        <f t="shared" si="6"/>
        <v>10590</v>
      </c>
      <c r="S41" s="160">
        <f t="shared" si="7"/>
        <v>66325</v>
      </c>
      <c r="T41" s="161">
        <f t="shared" si="8"/>
        <v>331625</v>
      </c>
    </row>
    <row r="42" spans="1:20" ht="90" x14ac:dyDescent="0.2">
      <c r="A42" s="143">
        <v>38</v>
      </c>
      <c r="B42" s="144" t="s">
        <v>38</v>
      </c>
      <c r="C42" s="145" t="s">
        <v>39</v>
      </c>
      <c r="D42" s="146" t="s">
        <v>40</v>
      </c>
      <c r="E42" s="205">
        <v>4</v>
      </c>
      <c r="F42" s="209">
        <v>44800</v>
      </c>
      <c r="G42" s="10">
        <v>0</v>
      </c>
      <c r="H42" s="27">
        <f t="shared" si="2"/>
        <v>0</v>
      </c>
      <c r="I42" s="28">
        <f t="shared" si="9"/>
        <v>44800</v>
      </c>
      <c r="J42" s="225">
        <f t="shared" si="10"/>
        <v>179200</v>
      </c>
      <c r="K42" s="23">
        <v>47040</v>
      </c>
      <c r="L42" s="10">
        <v>0</v>
      </c>
      <c r="M42" s="11">
        <f t="shared" si="3"/>
        <v>0</v>
      </c>
      <c r="N42" s="12">
        <f t="shared" si="4"/>
        <v>47040</v>
      </c>
      <c r="O42" s="13">
        <f t="shared" si="5"/>
        <v>188160</v>
      </c>
      <c r="P42" s="228">
        <v>45920</v>
      </c>
      <c r="Q42" s="158">
        <v>0</v>
      </c>
      <c r="R42" s="159">
        <f t="shared" si="6"/>
        <v>0</v>
      </c>
      <c r="S42" s="160">
        <f t="shared" si="7"/>
        <v>45920</v>
      </c>
      <c r="T42" s="161">
        <f t="shared" si="8"/>
        <v>183680</v>
      </c>
    </row>
    <row r="43" spans="1:20" ht="108" x14ac:dyDescent="0.2">
      <c r="A43" s="143">
        <v>39</v>
      </c>
      <c r="B43" s="144" t="s">
        <v>106</v>
      </c>
      <c r="C43" s="145" t="s">
        <v>68</v>
      </c>
      <c r="D43" s="146" t="s">
        <v>7</v>
      </c>
      <c r="E43" s="205">
        <v>8</v>
      </c>
      <c r="F43" s="209">
        <v>33000</v>
      </c>
      <c r="G43" s="10">
        <v>0</v>
      </c>
      <c r="H43" s="27">
        <f t="shared" si="2"/>
        <v>0</v>
      </c>
      <c r="I43" s="28">
        <f t="shared" si="9"/>
        <v>33000</v>
      </c>
      <c r="J43" s="225">
        <f t="shared" si="10"/>
        <v>264000</v>
      </c>
      <c r="K43" s="23">
        <v>34650</v>
      </c>
      <c r="L43" s="10">
        <v>0</v>
      </c>
      <c r="M43" s="11">
        <f t="shared" si="3"/>
        <v>0</v>
      </c>
      <c r="N43" s="12">
        <f t="shared" si="4"/>
        <v>34650</v>
      </c>
      <c r="O43" s="13">
        <f t="shared" si="5"/>
        <v>277200</v>
      </c>
      <c r="P43" s="228">
        <v>33825</v>
      </c>
      <c r="Q43" s="158">
        <v>0</v>
      </c>
      <c r="R43" s="159">
        <f t="shared" si="6"/>
        <v>0</v>
      </c>
      <c r="S43" s="160">
        <f t="shared" si="7"/>
        <v>33825</v>
      </c>
      <c r="T43" s="161">
        <f t="shared" si="8"/>
        <v>270600</v>
      </c>
    </row>
    <row r="44" spans="1:20" ht="63" x14ac:dyDescent="0.2">
      <c r="A44" s="143">
        <v>40</v>
      </c>
      <c r="B44" s="144" t="s">
        <v>69</v>
      </c>
      <c r="C44" s="145" t="s">
        <v>70</v>
      </c>
      <c r="D44" s="146" t="s">
        <v>7</v>
      </c>
      <c r="E44" s="205">
        <v>10</v>
      </c>
      <c r="F44" s="209">
        <v>41650</v>
      </c>
      <c r="G44" s="10">
        <v>0</v>
      </c>
      <c r="H44" s="27">
        <f t="shared" si="2"/>
        <v>0</v>
      </c>
      <c r="I44" s="28">
        <f t="shared" si="9"/>
        <v>41650</v>
      </c>
      <c r="J44" s="225">
        <f t="shared" si="10"/>
        <v>416500</v>
      </c>
      <c r="K44" s="23">
        <v>43800</v>
      </c>
      <c r="L44" s="10">
        <v>0</v>
      </c>
      <c r="M44" s="11">
        <f t="shared" si="3"/>
        <v>0</v>
      </c>
      <c r="N44" s="12">
        <f t="shared" si="4"/>
        <v>43800</v>
      </c>
      <c r="O44" s="13">
        <f t="shared" si="5"/>
        <v>438000</v>
      </c>
      <c r="P44" s="228">
        <v>42725</v>
      </c>
      <c r="Q44" s="158">
        <v>0</v>
      </c>
      <c r="R44" s="159">
        <f t="shared" si="6"/>
        <v>0</v>
      </c>
      <c r="S44" s="160">
        <f t="shared" si="7"/>
        <v>42725</v>
      </c>
      <c r="T44" s="161">
        <f t="shared" si="8"/>
        <v>427250</v>
      </c>
    </row>
    <row r="45" spans="1:20" ht="45" x14ac:dyDescent="0.2">
      <c r="A45" s="143">
        <v>41</v>
      </c>
      <c r="B45" s="144" t="s">
        <v>116</v>
      </c>
      <c r="C45" s="145" t="s">
        <v>130</v>
      </c>
      <c r="D45" s="146" t="s">
        <v>108</v>
      </c>
      <c r="E45" s="205">
        <v>15</v>
      </c>
      <c r="F45" s="209">
        <v>86250</v>
      </c>
      <c r="G45" s="10">
        <v>0</v>
      </c>
      <c r="H45" s="27">
        <f t="shared" si="2"/>
        <v>0</v>
      </c>
      <c r="I45" s="28">
        <f t="shared" si="9"/>
        <v>86250</v>
      </c>
      <c r="J45" s="225">
        <f t="shared" si="10"/>
        <v>1293750</v>
      </c>
      <c r="K45" s="23">
        <v>90562.5</v>
      </c>
      <c r="L45" s="10">
        <v>0</v>
      </c>
      <c r="M45" s="11">
        <f t="shared" si="3"/>
        <v>0</v>
      </c>
      <c r="N45" s="12">
        <f t="shared" si="4"/>
        <v>90562.5</v>
      </c>
      <c r="O45" s="13">
        <f t="shared" si="5"/>
        <v>1358437.5</v>
      </c>
      <c r="P45" s="228">
        <v>88406</v>
      </c>
      <c r="Q45" s="158">
        <v>0</v>
      </c>
      <c r="R45" s="159">
        <f t="shared" si="6"/>
        <v>0</v>
      </c>
      <c r="S45" s="160">
        <f t="shared" si="7"/>
        <v>88406</v>
      </c>
      <c r="T45" s="161">
        <f t="shared" si="8"/>
        <v>1326090</v>
      </c>
    </row>
    <row r="46" spans="1:20" ht="27" x14ac:dyDescent="0.2">
      <c r="A46" s="143">
        <v>42</v>
      </c>
      <c r="B46" s="144" t="s">
        <v>107</v>
      </c>
      <c r="C46" s="145" t="s">
        <v>131</v>
      </c>
      <c r="D46" s="146" t="s">
        <v>7</v>
      </c>
      <c r="E46" s="205">
        <v>4</v>
      </c>
      <c r="F46" s="209">
        <v>120750</v>
      </c>
      <c r="G46" s="10">
        <v>0</v>
      </c>
      <c r="H46" s="27">
        <f t="shared" si="2"/>
        <v>0</v>
      </c>
      <c r="I46" s="28">
        <f t="shared" si="9"/>
        <v>120750</v>
      </c>
      <c r="J46" s="225">
        <f t="shared" si="10"/>
        <v>483000</v>
      </c>
      <c r="K46" s="23">
        <v>126800</v>
      </c>
      <c r="L46" s="10">
        <v>0</v>
      </c>
      <c r="M46" s="11">
        <f t="shared" si="3"/>
        <v>0</v>
      </c>
      <c r="N46" s="12">
        <f t="shared" si="4"/>
        <v>126800</v>
      </c>
      <c r="O46" s="13">
        <f t="shared" si="5"/>
        <v>507200</v>
      </c>
      <c r="P46" s="228">
        <v>123775</v>
      </c>
      <c r="Q46" s="158">
        <v>0</v>
      </c>
      <c r="R46" s="159">
        <f t="shared" si="6"/>
        <v>0</v>
      </c>
      <c r="S46" s="160">
        <f t="shared" si="7"/>
        <v>123775</v>
      </c>
      <c r="T46" s="161">
        <f t="shared" si="8"/>
        <v>495100</v>
      </c>
    </row>
    <row r="47" spans="1:20" ht="63" x14ac:dyDescent="0.2">
      <c r="A47" s="143">
        <v>43</v>
      </c>
      <c r="B47" s="144" t="s">
        <v>109</v>
      </c>
      <c r="C47" s="145" t="s">
        <v>146</v>
      </c>
      <c r="D47" s="146" t="s">
        <v>7</v>
      </c>
      <c r="E47" s="205">
        <v>50</v>
      </c>
      <c r="F47" s="209">
        <v>10141</v>
      </c>
      <c r="G47" s="10">
        <v>0</v>
      </c>
      <c r="H47" s="27">
        <f t="shared" si="2"/>
        <v>0</v>
      </c>
      <c r="I47" s="28">
        <f t="shared" si="9"/>
        <v>10141</v>
      </c>
      <c r="J47" s="225">
        <f t="shared" si="10"/>
        <v>507050</v>
      </c>
      <c r="K47" s="23">
        <v>10400</v>
      </c>
      <c r="L47" s="10">
        <v>0</v>
      </c>
      <c r="M47" s="11">
        <f t="shared" si="3"/>
        <v>0</v>
      </c>
      <c r="N47" s="12">
        <f t="shared" si="4"/>
        <v>10400</v>
      </c>
      <c r="O47" s="13">
        <f t="shared" si="5"/>
        <v>520000</v>
      </c>
      <c r="P47" s="228">
        <v>10271</v>
      </c>
      <c r="Q47" s="158">
        <v>0</v>
      </c>
      <c r="R47" s="159">
        <f t="shared" si="6"/>
        <v>0</v>
      </c>
      <c r="S47" s="160">
        <f t="shared" si="7"/>
        <v>10271</v>
      </c>
      <c r="T47" s="161">
        <f t="shared" si="8"/>
        <v>513550</v>
      </c>
    </row>
    <row r="48" spans="1:20" ht="45" x14ac:dyDescent="0.2">
      <c r="A48" s="143">
        <v>44</v>
      </c>
      <c r="B48" s="144" t="s">
        <v>72</v>
      </c>
      <c r="C48" s="145" t="s">
        <v>71</v>
      </c>
      <c r="D48" s="146" t="s">
        <v>9</v>
      </c>
      <c r="E48" s="205">
        <v>8</v>
      </c>
      <c r="F48" s="209">
        <v>339100</v>
      </c>
      <c r="G48" s="10">
        <v>0</v>
      </c>
      <c r="H48" s="27">
        <f t="shared" si="2"/>
        <v>0</v>
      </c>
      <c r="I48" s="28">
        <f t="shared" si="9"/>
        <v>339100</v>
      </c>
      <c r="J48" s="225">
        <f t="shared" si="10"/>
        <v>2712800</v>
      </c>
      <c r="K48" s="23">
        <v>356055</v>
      </c>
      <c r="L48" s="10">
        <v>0</v>
      </c>
      <c r="M48" s="11">
        <f t="shared" si="3"/>
        <v>0</v>
      </c>
      <c r="N48" s="12">
        <f t="shared" si="4"/>
        <v>356055</v>
      </c>
      <c r="O48" s="13">
        <f t="shared" si="5"/>
        <v>2848440</v>
      </c>
      <c r="P48" s="228">
        <v>347578</v>
      </c>
      <c r="Q48" s="158">
        <v>0</v>
      </c>
      <c r="R48" s="159">
        <f t="shared" si="6"/>
        <v>0</v>
      </c>
      <c r="S48" s="160">
        <f t="shared" si="7"/>
        <v>347578</v>
      </c>
      <c r="T48" s="161">
        <f t="shared" si="8"/>
        <v>2780624</v>
      </c>
    </row>
    <row r="49" spans="1:20" ht="27" x14ac:dyDescent="0.2">
      <c r="A49" s="143">
        <v>45</v>
      </c>
      <c r="B49" s="144" t="s">
        <v>4</v>
      </c>
      <c r="C49" s="145" t="s">
        <v>73</v>
      </c>
      <c r="D49" s="146" t="s">
        <v>12</v>
      </c>
      <c r="E49" s="205">
        <v>4</v>
      </c>
      <c r="F49" s="210">
        <v>31092.44</v>
      </c>
      <c r="G49" s="14">
        <v>0.19</v>
      </c>
      <c r="H49" s="27">
        <f t="shared" si="2"/>
        <v>5907.5635999999995</v>
      </c>
      <c r="I49" s="28">
        <f t="shared" si="9"/>
        <v>37000.003599999996</v>
      </c>
      <c r="J49" s="225">
        <f t="shared" si="10"/>
        <v>148000.01439999999</v>
      </c>
      <c r="K49" s="23">
        <v>33000</v>
      </c>
      <c r="L49" s="14">
        <v>0.19</v>
      </c>
      <c r="M49" s="11">
        <f t="shared" si="3"/>
        <v>6270</v>
      </c>
      <c r="N49" s="12">
        <f t="shared" si="4"/>
        <v>39270</v>
      </c>
      <c r="O49" s="13">
        <f t="shared" si="5"/>
        <v>157080</v>
      </c>
      <c r="P49" s="228">
        <v>32046</v>
      </c>
      <c r="Q49" s="162">
        <v>0.19</v>
      </c>
      <c r="R49" s="159">
        <f t="shared" si="6"/>
        <v>6089</v>
      </c>
      <c r="S49" s="160">
        <f t="shared" si="7"/>
        <v>38135</v>
      </c>
      <c r="T49" s="161">
        <f t="shared" si="8"/>
        <v>152540</v>
      </c>
    </row>
    <row r="50" spans="1:20" ht="27" x14ac:dyDescent="0.2">
      <c r="A50" s="143">
        <v>46</v>
      </c>
      <c r="B50" s="144" t="s">
        <v>5</v>
      </c>
      <c r="C50" s="145" t="s">
        <v>73</v>
      </c>
      <c r="D50" s="146" t="s">
        <v>12</v>
      </c>
      <c r="E50" s="205">
        <v>4</v>
      </c>
      <c r="F50" s="210">
        <v>34453.78</v>
      </c>
      <c r="G50" s="14">
        <v>0.19</v>
      </c>
      <c r="H50" s="27">
        <f t="shared" si="2"/>
        <v>6546.2182000000003</v>
      </c>
      <c r="I50" s="28">
        <f t="shared" si="9"/>
        <v>40999.998200000002</v>
      </c>
      <c r="J50" s="225">
        <f t="shared" si="10"/>
        <v>163999.99280000001</v>
      </c>
      <c r="K50" s="23">
        <v>37000</v>
      </c>
      <c r="L50" s="14">
        <v>0.19</v>
      </c>
      <c r="M50" s="11">
        <f t="shared" si="3"/>
        <v>7030</v>
      </c>
      <c r="N50" s="12">
        <f t="shared" si="4"/>
        <v>44030</v>
      </c>
      <c r="O50" s="13">
        <f t="shared" si="5"/>
        <v>176120</v>
      </c>
      <c r="P50" s="228">
        <v>35727</v>
      </c>
      <c r="Q50" s="162">
        <v>0.19</v>
      </c>
      <c r="R50" s="159">
        <f t="shared" si="6"/>
        <v>6788</v>
      </c>
      <c r="S50" s="160">
        <f t="shared" si="7"/>
        <v>42515</v>
      </c>
      <c r="T50" s="161">
        <f t="shared" si="8"/>
        <v>170060</v>
      </c>
    </row>
    <row r="51" spans="1:20" ht="45" x14ac:dyDescent="0.2">
      <c r="A51" s="143">
        <v>47</v>
      </c>
      <c r="B51" s="144" t="s">
        <v>6</v>
      </c>
      <c r="C51" s="145" t="s">
        <v>74</v>
      </c>
      <c r="D51" s="146" t="s">
        <v>61</v>
      </c>
      <c r="E51" s="205">
        <v>200</v>
      </c>
      <c r="F51" s="209">
        <v>4950</v>
      </c>
      <c r="G51" s="10">
        <v>0</v>
      </c>
      <c r="H51" s="27">
        <f t="shared" si="2"/>
        <v>0</v>
      </c>
      <c r="I51" s="28">
        <f t="shared" si="9"/>
        <v>4950</v>
      </c>
      <c r="J51" s="225">
        <f t="shared" si="10"/>
        <v>990000</v>
      </c>
      <c r="K51" s="23">
        <v>5200</v>
      </c>
      <c r="L51" s="10">
        <v>0</v>
      </c>
      <c r="M51" s="11">
        <f t="shared" si="3"/>
        <v>0</v>
      </c>
      <c r="N51" s="12">
        <f t="shared" si="4"/>
        <v>5200</v>
      </c>
      <c r="O51" s="13">
        <f t="shared" si="5"/>
        <v>1040000</v>
      </c>
      <c r="P51" s="228">
        <v>5075</v>
      </c>
      <c r="Q51" s="158">
        <v>0</v>
      </c>
      <c r="R51" s="159">
        <f t="shared" si="6"/>
        <v>0</v>
      </c>
      <c r="S51" s="160">
        <f t="shared" si="7"/>
        <v>5075</v>
      </c>
      <c r="T51" s="161">
        <f t="shared" si="8"/>
        <v>1015000</v>
      </c>
    </row>
    <row r="52" spans="1:20" ht="45" x14ac:dyDescent="0.2">
      <c r="A52" s="143">
        <v>48</v>
      </c>
      <c r="B52" s="144" t="s">
        <v>14</v>
      </c>
      <c r="C52" s="145" t="s">
        <v>75</v>
      </c>
      <c r="D52" s="146" t="s">
        <v>13</v>
      </c>
      <c r="E52" s="205">
        <v>200</v>
      </c>
      <c r="F52" s="209">
        <v>4950</v>
      </c>
      <c r="G52" s="10">
        <v>0</v>
      </c>
      <c r="H52" s="27">
        <f t="shared" si="2"/>
        <v>0</v>
      </c>
      <c r="I52" s="28">
        <f t="shared" si="9"/>
        <v>4950</v>
      </c>
      <c r="J52" s="225">
        <f t="shared" si="10"/>
        <v>990000</v>
      </c>
      <c r="K52" s="23">
        <v>5200</v>
      </c>
      <c r="L52" s="10">
        <v>0</v>
      </c>
      <c r="M52" s="11">
        <f t="shared" si="3"/>
        <v>0</v>
      </c>
      <c r="N52" s="12">
        <f t="shared" si="4"/>
        <v>5200</v>
      </c>
      <c r="O52" s="13">
        <f t="shared" si="5"/>
        <v>1040000</v>
      </c>
      <c r="P52" s="228">
        <v>5075</v>
      </c>
      <c r="Q52" s="158">
        <v>0</v>
      </c>
      <c r="R52" s="159">
        <f t="shared" si="6"/>
        <v>0</v>
      </c>
      <c r="S52" s="160">
        <f t="shared" si="7"/>
        <v>5075</v>
      </c>
      <c r="T52" s="161">
        <f t="shared" si="8"/>
        <v>1015000</v>
      </c>
    </row>
    <row r="53" spans="1:20" ht="18" x14ac:dyDescent="0.2">
      <c r="A53" s="143">
        <v>49</v>
      </c>
      <c r="B53" s="144" t="s">
        <v>76</v>
      </c>
      <c r="C53" s="145" t="s">
        <v>77</v>
      </c>
      <c r="D53" s="146" t="s">
        <v>62</v>
      </c>
      <c r="E53" s="205">
        <v>8</v>
      </c>
      <c r="F53" s="210">
        <v>10210.08</v>
      </c>
      <c r="G53" s="14">
        <v>0.19</v>
      </c>
      <c r="H53" s="27">
        <f t="shared" si="2"/>
        <v>1939.9151999999999</v>
      </c>
      <c r="I53" s="28">
        <f t="shared" si="9"/>
        <v>12149.995199999999</v>
      </c>
      <c r="J53" s="225">
        <f t="shared" si="10"/>
        <v>97199.961599999995</v>
      </c>
      <c r="K53" s="23">
        <v>11000</v>
      </c>
      <c r="L53" s="14">
        <v>0.19</v>
      </c>
      <c r="M53" s="11">
        <f t="shared" si="3"/>
        <v>2090</v>
      </c>
      <c r="N53" s="12">
        <f t="shared" si="4"/>
        <v>13090</v>
      </c>
      <c r="O53" s="13">
        <f t="shared" si="5"/>
        <v>104720</v>
      </c>
      <c r="P53" s="228">
        <v>10605</v>
      </c>
      <c r="Q53" s="162">
        <v>0.19</v>
      </c>
      <c r="R53" s="159">
        <f t="shared" si="6"/>
        <v>2015</v>
      </c>
      <c r="S53" s="160">
        <f t="shared" si="7"/>
        <v>12620</v>
      </c>
      <c r="T53" s="161">
        <f t="shared" si="8"/>
        <v>100960</v>
      </c>
    </row>
    <row r="54" spans="1:20" ht="72" x14ac:dyDescent="0.2">
      <c r="A54" s="143">
        <v>50</v>
      </c>
      <c r="B54" s="144" t="s">
        <v>78</v>
      </c>
      <c r="C54" s="145" t="s">
        <v>79</v>
      </c>
      <c r="D54" s="146" t="s">
        <v>80</v>
      </c>
      <c r="E54" s="205">
        <v>40</v>
      </c>
      <c r="F54" s="209">
        <v>50140</v>
      </c>
      <c r="G54" s="10">
        <v>0</v>
      </c>
      <c r="H54" s="27">
        <f t="shared" si="2"/>
        <v>0</v>
      </c>
      <c r="I54" s="28">
        <f t="shared" si="9"/>
        <v>50140</v>
      </c>
      <c r="J54" s="225">
        <f t="shared" si="10"/>
        <v>2005600</v>
      </c>
      <c r="K54" s="23">
        <v>52647</v>
      </c>
      <c r="L54" s="10">
        <v>0</v>
      </c>
      <c r="M54" s="11">
        <f t="shared" si="3"/>
        <v>0</v>
      </c>
      <c r="N54" s="12">
        <f t="shared" si="4"/>
        <v>52647</v>
      </c>
      <c r="O54" s="13">
        <f t="shared" si="5"/>
        <v>2105880</v>
      </c>
      <c r="P54" s="228">
        <v>51394</v>
      </c>
      <c r="Q54" s="158">
        <v>0</v>
      </c>
      <c r="R54" s="159">
        <f t="shared" si="6"/>
        <v>0</v>
      </c>
      <c r="S54" s="160">
        <f t="shared" si="7"/>
        <v>51394</v>
      </c>
      <c r="T54" s="161">
        <f t="shared" si="8"/>
        <v>2055760</v>
      </c>
    </row>
    <row r="55" spans="1:20" ht="45" x14ac:dyDescent="0.2">
      <c r="A55" s="143">
        <v>51</v>
      </c>
      <c r="B55" s="144" t="s">
        <v>81</v>
      </c>
      <c r="C55" s="145" t="s">
        <v>82</v>
      </c>
      <c r="D55" s="146" t="s">
        <v>13</v>
      </c>
      <c r="E55" s="205">
        <v>4</v>
      </c>
      <c r="F55" s="210">
        <v>92857.14</v>
      </c>
      <c r="G55" s="14">
        <v>0.19</v>
      </c>
      <c r="H55" s="27">
        <f t="shared" si="2"/>
        <v>17642.856599999999</v>
      </c>
      <c r="I55" s="28">
        <f t="shared" si="9"/>
        <v>110499.9966</v>
      </c>
      <c r="J55" s="225">
        <f t="shared" si="10"/>
        <v>441999.98639999999</v>
      </c>
      <c r="K55" s="23">
        <v>97600</v>
      </c>
      <c r="L55" s="14">
        <v>0.19</v>
      </c>
      <c r="M55" s="11">
        <f t="shared" si="3"/>
        <v>18544</v>
      </c>
      <c r="N55" s="12">
        <f t="shared" si="4"/>
        <v>116144</v>
      </c>
      <c r="O55" s="13">
        <f t="shared" si="5"/>
        <v>464576</v>
      </c>
      <c r="P55" s="228">
        <v>95229</v>
      </c>
      <c r="Q55" s="162">
        <v>0.19</v>
      </c>
      <c r="R55" s="159">
        <f t="shared" si="6"/>
        <v>18094</v>
      </c>
      <c r="S55" s="160">
        <f t="shared" si="7"/>
        <v>113323</v>
      </c>
      <c r="T55" s="161">
        <f t="shared" si="8"/>
        <v>453292</v>
      </c>
    </row>
    <row r="56" spans="1:20" ht="54" x14ac:dyDescent="0.2">
      <c r="A56" s="143">
        <v>52</v>
      </c>
      <c r="B56" s="144" t="s">
        <v>84</v>
      </c>
      <c r="C56" s="145" t="s">
        <v>85</v>
      </c>
      <c r="D56" s="146" t="s">
        <v>83</v>
      </c>
      <c r="E56" s="205">
        <v>1</v>
      </c>
      <c r="F56" s="210">
        <v>294958.5</v>
      </c>
      <c r="G56" s="14">
        <v>0.19</v>
      </c>
      <c r="H56" s="27">
        <f t="shared" si="2"/>
        <v>56042.114999999998</v>
      </c>
      <c r="I56" s="28">
        <f t="shared" si="9"/>
        <v>351000.61499999999</v>
      </c>
      <c r="J56" s="225">
        <f t="shared" si="10"/>
        <v>351000.61499999999</v>
      </c>
      <c r="K56" s="23">
        <v>310000</v>
      </c>
      <c r="L56" s="14">
        <v>0.19</v>
      </c>
      <c r="M56" s="11">
        <f t="shared" si="3"/>
        <v>58900</v>
      </c>
      <c r="N56" s="12">
        <f t="shared" si="4"/>
        <v>368900</v>
      </c>
      <c r="O56" s="13">
        <f t="shared" si="5"/>
        <v>368900</v>
      </c>
      <c r="P56" s="228">
        <v>302479</v>
      </c>
      <c r="Q56" s="162">
        <v>0.19</v>
      </c>
      <c r="R56" s="159">
        <f t="shared" si="6"/>
        <v>57471</v>
      </c>
      <c r="S56" s="160">
        <f t="shared" si="7"/>
        <v>359950</v>
      </c>
      <c r="T56" s="161">
        <f t="shared" si="8"/>
        <v>359950</v>
      </c>
    </row>
    <row r="57" spans="1:20" ht="81" x14ac:dyDescent="0.2">
      <c r="A57" s="143">
        <v>53</v>
      </c>
      <c r="B57" s="144" t="s">
        <v>86</v>
      </c>
      <c r="C57" s="144" t="s">
        <v>99</v>
      </c>
      <c r="D57" s="146" t="s">
        <v>1</v>
      </c>
      <c r="E57" s="205">
        <v>6</v>
      </c>
      <c r="F57" s="210">
        <v>25781.51</v>
      </c>
      <c r="G57" s="14">
        <v>0.19</v>
      </c>
      <c r="H57" s="27">
        <f t="shared" si="2"/>
        <v>4898.4868999999999</v>
      </c>
      <c r="I57" s="28">
        <f t="shared" si="9"/>
        <v>30679.996899999998</v>
      </c>
      <c r="J57" s="225">
        <f t="shared" si="10"/>
        <v>184079.98139999999</v>
      </c>
      <c r="K57" s="23">
        <v>28000</v>
      </c>
      <c r="L57" s="14">
        <v>0.19</v>
      </c>
      <c r="M57" s="11">
        <f t="shared" si="3"/>
        <v>5320</v>
      </c>
      <c r="N57" s="12">
        <f t="shared" si="4"/>
        <v>33320</v>
      </c>
      <c r="O57" s="13">
        <f t="shared" si="5"/>
        <v>199920</v>
      </c>
      <c r="P57" s="228">
        <v>26890</v>
      </c>
      <c r="Q57" s="162">
        <v>0.19</v>
      </c>
      <c r="R57" s="159">
        <f t="shared" si="6"/>
        <v>5109</v>
      </c>
      <c r="S57" s="160">
        <f t="shared" si="7"/>
        <v>31999</v>
      </c>
      <c r="T57" s="161">
        <f t="shared" si="8"/>
        <v>191994</v>
      </c>
    </row>
    <row r="58" spans="1:20" ht="63" x14ac:dyDescent="0.2">
      <c r="A58" s="143">
        <v>54</v>
      </c>
      <c r="B58" s="144" t="s">
        <v>132</v>
      </c>
      <c r="C58" s="144" t="s">
        <v>133</v>
      </c>
      <c r="D58" s="146" t="s">
        <v>134</v>
      </c>
      <c r="E58" s="205">
        <v>4</v>
      </c>
      <c r="F58" s="209">
        <v>60950</v>
      </c>
      <c r="G58" s="10">
        <v>0</v>
      </c>
      <c r="H58" s="27">
        <f t="shared" si="2"/>
        <v>0</v>
      </c>
      <c r="I58" s="28">
        <f t="shared" si="9"/>
        <v>60950</v>
      </c>
      <c r="J58" s="225">
        <f t="shared" si="10"/>
        <v>243800</v>
      </c>
      <c r="K58" s="23">
        <v>64000</v>
      </c>
      <c r="L58" s="10">
        <v>0</v>
      </c>
      <c r="M58" s="11">
        <f t="shared" si="3"/>
        <v>0</v>
      </c>
      <c r="N58" s="12">
        <f t="shared" si="4"/>
        <v>64000</v>
      </c>
      <c r="O58" s="13">
        <f t="shared" si="5"/>
        <v>256000</v>
      </c>
      <c r="P58" s="228">
        <v>62475</v>
      </c>
      <c r="Q58" s="158">
        <v>0</v>
      </c>
      <c r="R58" s="159">
        <f t="shared" si="6"/>
        <v>0</v>
      </c>
      <c r="S58" s="160">
        <f t="shared" si="7"/>
        <v>62475</v>
      </c>
      <c r="T58" s="161">
        <f t="shared" si="8"/>
        <v>249900</v>
      </c>
    </row>
    <row r="59" spans="1:20" ht="81" x14ac:dyDescent="0.2">
      <c r="A59" s="143">
        <v>55</v>
      </c>
      <c r="B59" s="144" t="s">
        <v>136</v>
      </c>
      <c r="C59" s="144" t="s">
        <v>135</v>
      </c>
      <c r="D59" s="149" t="s">
        <v>137</v>
      </c>
      <c r="E59" s="206">
        <v>10</v>
      </c>
      <c r="F59" s="209">
        <v>220200</v>
      </c>
      <c r="G59" s="10">
        <v>0</v>
      </c>
      <c r="H59" s="27">
        <f t="shared" si="2"/>
        <v>0</v>
      </c>
      <c r="I59" s="28">
        <f t="shared" si="9"/>
        <v>220200</v>
      </c>
      <c r="J59" s="225">
        <f t="shared" si="10"/>
        <v>2202000</v>
      </c>
      <c r="K59" s="23">
        <v>231210</v>
      </c>
      <c r="L59" s="10">
        <v>0</v>
      </c>
      <c r="M59" s="11">
        <f t="shared" si="3"/>
        <v>0</v>
      </c>
      <c r="N59" s="12">
        <f t="shared" si="4"/>
        <v>231210</v>
      </c>
      <c r="O59" s="13">
        <f t="shared" si="5"/>
        <v>2312100</v>
      </c>
      <c r="P59" s="228">
        <v>225705</v>
      </c>
      <c r="Q59" s="158">
        <v>0</v>
      </c>
      <c r="R59" s="159">
        <f t="shared" si="6"/>
        <v>0</v>
      </c>
      <c r="S59" s="160">
        <f t="shared" si="7"/>
        <v>225705</v>
      </c>
      <c r="T59" s="161">
        <f t="shared" si="8"/>
        <v>2257050</v>
      </c>
    </row>
    <row r="60" spans="1:20" ht="45" x14ac:dyDescent="0.2">
      <c r="A60" s="143">
        <v>56</v>
      </c>
      <c r="B60" s="144" t="s">
        <v>115</v>
      </c>
      <c r="C60" s="144" t="s">
        <v>138</v>
      </c>
      <c r="D60" s="149" t="s">
        <v>12</v>
      </c>
      <c r="E60" s="206">
        <v>23</v>
      </c>
      <c r="F60" s="210">
        <v>73319.33</v>
      </c>
      <c r="G60" s="14">
        <v>0.19</v>
      </c>
      <c r="H60" s="27">
        <f t="shared" si="2"/>
        <v>13930.672700000001</v>
      </c>
      <c r="I60" s="28">
        <f t="shared" si="9"/>
        <v>87250.002699999997</v>
      </c>
      <c r="J60" s="225">
        <f t="shared" si="10"/>
        <v>2006750.0621</v>
      </c>
      <c r="K60" s="23">
        <v>77000</v>
      </c>
      <c r="L60" s="14">
        <v>0.19</v>
      </c>
      <c r="M60" s="11">
        <f t="shared" si="3"/>
        <v>14630</v>
      </c>
      <c r="N60" s="12">
        <f t="shared" si="4"/>
        <v>91630</v>
      </c>
      <c r="O60" s="13">
        <f t="shared" si="5"/>
        <v>2107490</v>
      </c>
      <c r="P60" s="228">
        <v>75160</v>
      </c>
      <c r="Q60" s="162">
        <v>0.19</v>
      </c>
      <c r="R60" s="159">
        <f t="shared" si="6"/>
        <v>14280</v>
      </c>
      <c r="S60" s="160">
        <f t="shared" si="7"/>
        <v>89440</v>
      </c>
      <c r="T60" s="161">
        <f t="shared" si="8"/>
        <v>2057120</v>
      </c>
    </row>
    <row r="61" spans="1:20" ht="99" x14ac:dyDescent="0.2">
      <c r="A61" s="143">
        <v>57</v>
      </c>
      <c r="B61" s="144" t="s">
        <v>110</v>
      </c>
      <c r="C61" s="144" t="s">
        <v>139</v>
      </c>
      <c r="D61" s="150" t="s">
        <v>13</v>
      </c>
      <c r="E61" s="206">
        <v>20</v>
      </c>
      <c r="F61" s="209">
        <v>70000</v>
      </c>
      <c r="G61" s="10">
        <v>0</v>
      </c>
      <c r="H61" s="27">
        <f t="shared" si="2"/>
        <v>0</v>
      </c>
      <c r="I61" s="28">
        <f t="shared" si="9"/>
        <v>70000</v>
      </c>
      <c r="J61" s="225">
        <f t="shared" si="10"/>
        <v>1400000</v>
      </c>
      <c r="K61" s="23">
        <v>73500</v>
      </c>
      <c r="L61" s="10">
        <v>0</v>
      </c>
      <c r="M61" s="11">
        <f t="shared" si="3"/>
        <v>0</v>
      </c>
      <c r="N61" s="12">
        <f t="shared" si="4"/>
        <v>73500</v>
      </c>
      <c r="O61" s="13">
        <f t="shared" si="5"/>
        <v>1470000</v>
      </c>
      <c r="P61" s="228">
        <v>71750</v>
      </c>
      <c r="Q61" s="158">
        <v>0</v>
      </c>
      <c r="R61" s="159">
        <f t="shared" si="6"/>
        <v>0</v>
      </c>
      <c r="S61" s="160">
        <f t="shared" si="7"/>
        <v>71750</v>
      </c>
      <c r="T61" s="161">
        <f t="shared" si="8"/>
        <v>1435000</v>
      </c>
    </row>
    <row r="62" spans="1:20" ht="126" x14ac:dyDescent="0.2">
      <c r="A62" s="143">
        <v>58</v>
      </c>
      <c r="B62" s="144" t="s">
        <v>111</v>
      </c>
      <c r="C62" s="144" t="s">
        <v>140</v>
      </c>
      <c r="D62" s="150" t="s">
        <v>13</v>
      </c>
      <c r="E62" s="206">
        <v>30</v>
      </c>
      <c r="F62" s="209">
        <v>53200</v>
      </c>
      <c r="G62" s="10">
        <v>0</v>
      </c>
      <c r="H62" s="27">
        <f t="shared" si="2"/>
        <v>0</v>
      </c>
      <c r="I62" s="28">
        <f t="shared" si="9"/>
        <v>53200</v>
      </c>
      <c r="J62" s="225">
        <f t="shared" si="10"/>
        <v>1596000</v>
      </c>
      <c r="K62" s="23">
        <v>55860</v>
      </c>
      <c r="L62" s="10">
        <v>0</v>
      </c>
      <c r="M62" s="11">
        <f t="shared" si="3"/>
        <v>0</v>
      </c>
      <c r="N62" s="12">
        <f t="shared" si="4"/>
        <v>55860</v>
      </c>
      <c r="O62" s="13">
        <f t="shared" si="5"/>
        <v>1675800</v>
      </c>
      <c r="P62" s="228">
        <v>54530</v>
      </c>
      <c r="Q62" s="158">
        <v>0</v>
      </c>
      <c r="R62" s="159">
        <f t="shared" si="6"/>
        <v>0</v>
      </c>
      <c r="S62" s="160">
        <f t="shared" si="7"/>
        <v>54530</v>
      </c>
      <c r="T62" s="161">
        <f t="shared" si="8"/>
        <v>1635900</v>
      </c>
    </row>
    <row r="63" spans="1:20" ht="144" x14ac:dyDescent="0.2">
      <c r="A63" s="143">
        <v>59</v>
      </c>
      <c r="B63" s="144" t="s">
        <v>112</v>
      </c>
      <c r="C63" s="144" t="s">
        <v>141</v>
      </c>
      <c r="D63" s="150" t="s">
        <v>13</v>
      </c>
      <c r="E63" s="206">
        <v>40</v>
      </c>
      <c r="F63" s="209">
        <v>49000</v>
      </c>
      <c r="G63" s="10">
        <v>0</v>
      </c>
      <c r="H63" s="27">
        <f t="shared" si="2"/>
        <v>0</v>
      </c>
      <c r="I63" s="28">
        <f t="shared" si="9"/>
        <v>49000</v>
      </c>
      <c r="J63" s="225">
        <f t="shared" si="10"/>
        <v>1960000</v>
      </c>
      <c r="K63" s="23">
        <v>51450</v>
      </c>
      <c r="L63" s="10">
        <v>0</v>
      </c>
      <c r="M63" s="11">
        <f t="shared" si="3"/>
        <v>0</v>
      </c>
      <c r="N63" s="12">
        <f t="shared" si="4"/>
        <v>51450</v>
      </c>
      <c r="O63" s="13">
        <f t="shared" si="5"/>
        <v>2058000</v>
      </c>
      <c r="P63" s="228">
        <v>50225</v>
      </c>
      <c r="Q63" s="158">
        <v>0</v>
      </c>
      <c r="R63" s="159">
        <f t="shared" si="6"/>
        <v>0</v>
      </c>
      <c r="S63" s="160">
        <f t="shared" si="7"/>
        <v>50225</v>
      </c>
      <c r="T63" s="161">
        <f t="shared" si="8"/>
        <v>2009000</v>
      </c>
    </row>
    <row r="64" spans="1:20" ht="18" x14ac:dyDescent="0.2">
      <c r="A64" s="143">
        <v>60</v>
      </c>
      <c r="B64" s="144" t="s">
        <v>114</v>
      </c>
      <c r="C64" s="144" t="s">
        <v>143</v>
      </c>
      <c r="D64" s="150" t="s">
        <v>144</v>
      </c>
      <c r="E64" s="206">
        <v>300</v>
      </c>
      <c r="F64" s="211">
        <v>7983</v>
      </c>
      <c r="G64" s="14">
        <v>0.19</v>
      </c>
      <c r="H64" s="27">
        <f t="shared" si="2"/>
        <v>1516.77</v>
      </c>
      <c r="I64" s="28">
        <f t="shared" si="9"/>
        <v>9499.77</v>
      </c>
      <c r="J64" s="225">
        <f t="shared" si="10"/>
        <v>2849931</v>
      </c>
      <c r="K64" s="24">
        <v>8500</v>
      </c>
      <c r="L64" s="14">
        <v>0.19</v>
      </c>
      <c r="M64" s="11">
        <f t="shared" si="3"/>
        <v>1615</v>
      </c>
      <c r="N64" s="12">
        <f t="shared" si="4"/>
        <v>10115</v>
      </c>
      <c r="O64" s="13">
        <f t="shared" si="5"/>
        <v>3034500</v>
      </c>
      <c r="P64" s="228">
        <v>8242</v>
      </c>
      <c r="Q64" s="162">
        <v>0.19</v>
      </c>
      <c r="R64" s="159">
        <f t="shared" si="6"/>
        <v>1566</v>
      </c>
      <c r="S64" s="160">
        <f t="shared" si="7"/>
        <v>9808</v>
      </c>
      <c r="T64" s="161">
        <f t="shared" si="8"/>
        <v>2942400</v>
      </c>
    </row>
    <row r="65" spans="1:20" ht="45" x14ac:dyDescent="0.2">
      <c r="A65" s="143">
        <v>61</v>
      </c>
      <c r="B65" s="144" t="s">
        <v>147</v>
      </c>
      <c r="C65" s="144" t="s">
        <v>148</v>
      </c>
      <c r="D65" s="150" t="s">
        <v>13</v>
      </c>
      <c r="E65" s="206">
        <v>1</v>
      </c>
      <c r="F65" s="211">
        <v>132252.1</v>
      </c>
      <c r="G65" s="14">
        <v>0.19</v>
      </c>
      <c r="H65" s="27">
        <f t="shared" si="2"/>
        <v>25127.899000000001</v>
      </c>
      <c r="I65" s="28">
        <f t="shared" si="9"/>
        <v>157379.99900000001</v>
      </c>
      <c r="J65" s="225">
        <f t="shared" si="10"/>
        <v>157379.99900000001</v>
      </c>
      <c r="K65" s="24">
        <v>137000</v>
      </c>
      <c r="L65" s="14">
        <v>0.19</v>
      </c>
      <c r="M65" s="11">
        <f t="shared" si="3"/>
        <v>26030</v>
      </c>
      <c r="N65" s="12">
        <f t="shared" si="4"/>
        <v>163030</v>
      </c>
      <c r="O65" s="13">
        <f t="shared" si="5"/>
        <v>163030</v>
      </c>
      <c r="P65" s="228">
        <v>134626</v>
      </c>
      <c r="Q65" s="162">
        <v>0.19</v>
      </c>
      <c r="R65" s="159">
        <f t="shared" si="6"/>
        <v>25579</v>
      </c>
      <c r="S65" s="160">
        <f t="shared" si="7"/>
        <v>160205</v>
      </c>
      <c r="T65" s="161">
        <f t="shared" si="8"/>
        <v>160205</v>
      </c>
    </row>
    <row r="66" spans="1:20" ht="72.75" thickBot="1" x14ac:dyDescent="0.25">
      <c r="A66" s="151">
        <v>62</v>
      </c>
      <c r="B66" s="152" t="s">
        <v>113</v>
      </c>
      <c r="C66" s="152" t="s">
        <v>142</v>
      </c>
      <c r="D66" s="153" t="s">
        <v>13</v>
      </c>
      <c r="E66" s="207">
        <v>25</v>
      </c>
      <c r="F66" s="212">
        <v>67500</v>
      </c>
      <c r="G66" s="16">
        <v>0</v>
      </c>
      <c r="H66" s="200">
        <f t="shared" si="2"/>
        <v>0</v>
      </c>
      <c r="I66" s="201">
        <f t="shared" si="9"/>
        <v>67500</v>
      </c>
      <c r="J66" s="226">
        <f t="shared" si="10"/>
        <v>1687500</v>
      </c>
      <c r="K66" s="25">
        <v>70875</v>
      </c>
      <c r="L66" s="16">
        <v>0</v>
      </c>
      <c r="M66" s="17">
        <f t="shared" si="3"/>
        <v>0</v>
      </c>
      <c r="N66" s="18">
        <f t="shared" si="4"/>
        <v>70875</v>
      </c>
      <c r="O66" s="19">
        <f t="shared" si="5"/>
        <v>1771875</v>
      </c>
      <c r="P66" s="229">
        <v>69185</v>
      </c>
      <c r="Q66" s="164">
        <v>0</v>
      </c>
      <c r="R66" s="165">
        <f t="shared" si="6"/>
        <v>0</v>
      </c>
      <c r="S66" s="166">
        <f t="shared" si="7"/>
        <v>69185</v>
      </c>
      <c r="T66" s="167">
        <f t="shared" si="8"/>
        <v>1729625</v>
      </c>
    </row>
    <row r="67" spans="1:20" ht="15.95" customHeight="1" thickBot="1" x14ac:dyDescent="0.25">
      <c r="A67" s="20"/>
      <c r="B67" s="20"/>
      <c r="C67" s="21"/>
      <c r="D67" s="20"/>
      <c r="E67" s="20"/>
      <c r="F67" s="278" t="s">
        <v>157</v>
      </c>
      <c r="G67" s="279"/>
      <c r="H67" s="280"/>
      <c r="I67" s="270">
        <f>SUM(J5:J66)</f>
        <v>81593273.399699986</v>
      </c>
      <c r="J67" s="271"/>
      <c r="K67" s="281" t="s">
        <v>157</v>
      </c>
      <c r="L67" s="282"/>
      <c r="M67" s="283"/>
      <c r="N67" s="284">
        <f>SUM(O5:O66)</f>
        <v>85532661.5</v>
      </c>
      <c r="O67" s="285"/>
      <c r="P67" s="286" t="s">
        <v>378</v>
      </c>
      <c r="Q67" s="287"/>
      <c r="R67" s="288"/>
      <c r="S67" s="259">
        <f>SUM(T5:T66)</f>
        <v>83562992</v>
      </c>
      <c r="T67" s="260"/>
    </row>
    <row r="76" spans="1:20" ht="15" customHeight="1" x14ac:dyDescent="0.2">
      <c r="T76" s="33"/>
    </row>
    <row r="77" spans="1:20" x14ac:dyDescent="0.2">
      <c r="I77" s="262"/>
      <c r="J77" s="262"/>
      <c r="R77" s="33"/>
      <c r="S77" s="33"/>
      <c r="T77" s="33"/>
    </row>
    <row r="78" spans="1:20" x14ac:dyDescent="0.2">
      <c r="B78" s="3"/>
      <c r="C78" s="3"/>
      <c r="D78" s="3"/>
      <c r="E78" s="1"/>
      <c r="G78" s="4"/>
      <c r="H78" s="4"/>
      <c r="I78" s="1"/>
      <c r="J78" s="1"/>
      <c r="M78" s="1"/>
      <c r="N78" s="33"/>
      <c r="R78" s="26"/>
      <c r="S78" s="26"/>
    </row>
    <row r="79" spans="1:20" x14ac:dyDescent="0.2">
      <c r="B79" s="261" t="s">
        <v>165</v>
      </c>
      <c r="C79" s="261"/>
      <c r="D79" s="261"/>
      <c r="E79" s="22"/>
      <c r="G79" s="4"/>
      <c r="H79" s="4"/>
      <c r="I79" s="1"/>
      <c r="J79" s="1"/>
      <c r="L79" s="33"/>
      <c r="M79" s="1"/>
      <c r="N79" s="33"/>
    </row>
    <row r="80" spans="1:20" x14ac:dyDescent="0.2">
      <c r="B80" s="26" t="s">
        <v>166</v>
      </c>
      <c r="C80" s="26"/>
      <c r="D80" s="26"/>
      <c r="E80" s="26"/>
      <c r="G80" s="4"/>
      <c r="H80" s="4"/>
      <c r="I80" s="1"/>
      <c r="J80" s="1"/>
      <c r="L80" s="26"/>
      <c r="M80" s="1"/>
      <c r="N80" s="1"/>
    </row>
    <row r="81" spans="2:14" x14ac:dyDescent="0.2">
      <c r="B81" s="3"/>
      <c r="C81" s="3"/>
      <c r="D81" s="3"/>
      <c r="E81" s="1"/>
      <c r="G81" s="4"/>
      <c r="H81" s="4"/>
      <c r="I81" s="1"/>
      <c r="J81" s="1"/>
      <c r="M81" s="1"/>
      <c r="N81" s="1"/>
    </row>
    <row r="82" spans="2:14" x14ac:dyDescent="0.2">
      <c r="B82" s="3"/>
      <c r="C82" s="3"/>
      <c r="D82" s="3"/>
      <c r="E82" s="1"/>
      <c r="G82" s="4"/>
      <c r="H82" s="4"/>
      <c r="I82" s="1"/>
      <c r="J82" s="1"/>
      <c r="M82" s="1"/>
      <c r="N82" s="1"/>
    </row>
  </sheetData>
  <mergeCells count="21">
    <mergeCell ref="I67:J67"/>
    <mergeCell ref="A1:T1"/>
    <mergeCell ref="A2:T2"/>
    <mergeCell ref="A3:A4"/>
    <mergeCell ref="P3:T3"/>
    <mergeCell ref="Q4:R4"/>
    <mergeCell ref="S67:T67"/>
    <mergeCell ref="B3:B4"/>
    <mergeCell ref="D3:D4"/>
    <mergeCell ref="E3:E4"/>
    <mergeCell ref="F67:H67"/>
    <mergeCell ref="K67:M67"/>
    <mergeCell ref="N67:O67"/>
    <mergeCell ref="P67:R67"/>
    <mergeCell ref="K3:O3"/>
    <mergeCell ref="L4:M4"/>
    <mergeCell ref="C3:C4"/>
    <mergeCell ref="G4:H4"/>
    <mergeCell ref="F3:J3"/>
    <mergeCell ref="B79:D79"/>
    <mergeCell ref="I77:J77"/>
  </mergeCells>
  <pageMargins left="0.55000000000000004" right="0.35433070866141736" top="0.35433070866141736" bottom="0.39370078740157483" header="0.31496062992125984" footer="0.31496062992125984"/>
  <pageSetup paperSize="281"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B1:AB32"/>
  <sheetViews>
    <sheetView topLeftCell="K14" zoomScaleNormal="100" zoomScaleSheetLayoutView="48" workbookViewId="0">
      <selection activeCell="U25" sqref="U25:V29"/>
    </sheetView>
  </sheetViews>
  <sheetFormatPr baseColWidth="10" defaultRowHeight="15" x14ac:dyDescent="0.25"/>
  <cols>
    <col min="2" max="2" width="3.28515625" bestFit="1" customWidth="1"/>
    <col min="3" max="3" width="18.140625" bestFit="1" customWidth="1"/>
    <col min="4" max="4" width="53.42578125" customWidth="1"/>
    <col min="5" max="5" width="6.85546875" customWidth="1"/>
    <col min="6" max="6" width="8.28515625" bestFit="1" customWidth="1"/>
    <col min="7" max="7" width="12" bestFit="1" customWidth="1"/>
    <col min="8" max="8" width="3.7109375" bestFit="1" customWidth="1"/>
    <col min="9" max="9" width="13" bestFit="1" customWidth="1"/>
    <col min="10" max="10" width="28.42578125" bestFit="1" customWidth="1"/>
    <col min="11" max="11" width="17.85546875" bestFit="1" customWidth="1"/>
    <col min="12" max="12" width="5.28515625" bestFit="1" customWidth="1"/>
    <col min="13" max="13" width="16" bestFit="1" customWidth="1"/>
    <col min="14" max="14" width="27.5703125" bestFit="1" customWidth="1"/>
    <col min="15" max="15" width="14.28515625" bestFit="1" customWidth="1"/>
    <col min="16" max="16" width="6.140625" customWidth="1"/>
    <col min="17" max="17" width="12.140625" customWidth="1"/>
    <col min="18" max="18" width="18.42578125" customWidth="1"/>
    <col min="19" max="19" width="17" bestFit="1" customWidth="1"/>
    <col min="20" max="20" width="6.140625" customWidth="1"/>
    <col min="21" max="21" width="17" bestFit="1" customWidth="1"/>
    <col min="22" max="22" width="18.42578125" customWidth="1"/>
    <col min="23" max="23" width="18.85546875" hidden="1" customWidth="1"/>
  </cols>
  <sheetData>
    <row r="1" spans="2:28" ht="35.25" customHeight="1" x14ac:dyDescent="0.25">
      <c r="B1" s="341"/>
      <c r="C1" s="341"/>
      <c r="D1" s="341"/>
      <c r="E1" s="341"/>
      <c r="F1" s="341"/>
      <c r="G1" s="341"/>
      <c r="H1" s="341"/>
      <c r="I1" s="341"/>
      <c r="J1" s="341"/>
      <c r="K1" s="341"/>
      <c r="L1" s="341"/>
      <c r="M1" s="341"/>
      <c r="N1" s="341"/>
      <c r="O1" s="341"/>
      <c r="P1" s="341"/>
      <c r="Q1" s="341"/>
      <c r="R1" s="341"/>
      <c r="S1" s="341"/>
      <c r="T1" s="341"/>
      <c r="U1" s="341"/>
      <c r="V1" s="341"/>
      <c r="W1" s="341"/>
      <c r="X1" s="44"/>
    </row>
    <row r="2" spans="2:28" ht="32.1" customHeight="1" thickBot="1" x14ac:dyDescent="0.3">
      <c r="B2" s="345" t="s">
        <v>167</v>
      </c>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row>
    <row r="3" spans="2:28" ht="33" customHeight="1" x14ac:dyDescent="0.25">
      <c r="B3" s="342"/>
      <c r="C3" s="342"/>
      <c r="D3" s="342"/>
      <c r="E3" s="342"/>
      <c r="F3" s="342"/>
      <c r="G3" s="343" t="s">
        <v>300</v>
      </c>
      <c r="H3" s="343"/>
      <c r="I3" s="343"/>
      <c r="J3" s="343"/>
      <c r="K3" s="343" t="s">
        <v>301</v>
      </c>
      <c r="L3" s="343"/>
      <c r="M3" s="343"/>
      <c r="N3" s="343"/>
      <c r="O3" s="343" t="s">
        <v>302</v>
      </c>
      <c r="P3" s="343"/>
      <c r="Q3" s="343"/>
      <c r="R3" s="344"/>
      <c r="S3" s="343" t="s">
        <v>376</v>
      </c>
      <c r="T3" s="343"/>
      <c r="U3" s="343"/>
      <c r="V3" s="344"/>
      <c r="W3" s="346" t="s">
        <v>308</v>
      </c>
    </row>
    <row r="4" spans="2:28" ht="124.5" thickBot="1" x14ac:dyDescent="0.3">
      <c r="B4" s="45" t="s">
        <v>207</v>
      </c>
      <c r="C4" s="46" t="s">
        <v>303</v>
      </c>
      <c r="D4" s="46" t="s">
        <v>304</v>
      </c>
      <c r="E4" s="46" t="s">
        <v>1</v>
      </c>
      <c r="F4" s="46" t="s">
        <v>2</v>
      </c>
      <c r="G4" s="47" t="s">
        <v>305</v>
      </c>
      <c r="H4" s="47" t="s">
        <v>306</v>
      </c>
      <c r="I4" s="47" t="s">
        <v>307</v>
      </c>
      <c r="J4" s="47" t="s">
        <v>162</v>
      </c>
      <c r="K4" s="47" t="s">
        <v>305</v>
      </c>
      <c r="L4" s="47" t="s">
        <v>306</v>
      </c>
      <c r="M4" s="47" t="s">
        <v>307</v>
      </c>
      <c r="N4" s="47" t="s">
        <v>162</v>
      </c>
      <c r="O4" s="47" t="s">
        <v>305</v>
      </c>
      <c r="P4" s="47" t="s">
        <v>306</v>
      </c>
      <c r="Q4" s="47" t="s">
        <v>307</v>
      </c>
      <c r="R4" s="197" t="s">
        <v>162</v>
      </c>
      <c r="S4" s="47" t="s">
        <v>305</v>
      </c>
      <c r="T4" s="47" t="s">
        <v>306</v>
      </c>
      <c r="U4" s="47" t="s">
        <v>307</v>
      </c>
      <c r="V4" s="197" t="s">
        <v>162</v>
      </c>
      <c r="W4" s="347"/>
    </row>
    <row r="5" spans="2:28" ht="48" x14ac:dyDescent="0.25">
      <c r="B5" s="318">
        <v>1</v>
      </c>
      <c r="C5" s="337" t="s">
        <v>309</v>
      </c>
      <c r="D5" s="48" t="s">
        <v>310</v>
      </c>
      <c r="E5" s="322" t="s">
        <v>311</v>
      </c>
      <c r="F5" s="324">
        <v>10000</v>
      </c>
      <c r="G5" s="339">
        <v>2800</v>
      </c>
      <c r="H5" s="327">
        <v>0.05</v>
      </c>
      <c r="I5" s="340">
        <f>+((G5*H5)+G5)</f>
        <v>2940</v>
      </c>
      <c r="J5" s="336">
        <f>+I5*$F$5</f>
        <v>29400000</v>
      </c>
      <c r="K5" s="339">
        <v>2355</v>
      </c>
      <c r="L5" s="327">
        <v>0.05</v>
      </c>
      <c r="M5" s="340">
        <f>+((K5*L5)+K5)</f>
        <v>2472.75</v>
      </c>
      <c r="N5" s="336">
        <f>+M5*$F$5</f>
        <v>24727500</v>
      </c>
      <c r="O5" s="326">
        <v>2618</v>
      </c>
      <c r="P5" s="327">
        <v>0.05</v>
      </c>
      <c r="Q5" s="328">
        <f>((O5*P5)+O5)</f>
        <v>2748.9</v>
      </c>
      <c r="R5" s="329">
        <f>+Q5*$F$5</f>
        <v>27489000</v>
      </c>
      <c r="S5" s="330">
        <v>2590</v>
      </c>
      <c r="T5" s="327">
        <v>0.05</v>
      </c>
      <c r="U5" s="331">
        <f>ROUND(S5*T5+S5,0)</f>
        <v>2720</v>
      </c>
      <c r="V5" s="329">
        <f>+U5*F5</f>
        <v>27200000</v>
      </c>
      <c r="W5" s="305">
        <f>(+R5+N5+J5)/3</f>
        <v>27205500</v>
      </c>
    </row>
    <row r="6" spans="2:28" ht="15" customHeight="1" x14ac:dyDescent="0.25">
      <c r="B6" s="319"/>
      <c r="C6" s="338"/>
      <c r="D6" s="49" t="s">
        <v>312</v>
      </c>
      <c r="E6" s="323"/>
      <c r="F6" s="325"/>
      <c r="G6" s="316"/>
      <c r="H6" s="291"/>
      <c r="I6" s="311"/>
      <c r="J6" s="314"/>
      <c r="K6" s="316"/>
      <c r="L6" s="291"/>
      <c r="M6" s="311"/>
      <c r="N6" s="314"/>
      <c r="O6" s="301"/>
      <c r="P6" s="291"/>
      <c r="Q6" s="303"/>
      <c r="R6" s="296"/>
      <c r="S6" s="289"/>
      <c r="T6" s="291"/>
      <c r="U6" s="293"/>
      <c r="V6" s="296"/>
      <c r="W6" s="306"/>
    </row>
    <row r="7" spans="2:28" ht="15" customHeight="1" x14ac:dyDescent="0.25">
      <c r="B7" s="319"/>
      <c r="C7" s="338"/>
      <c r="D7" s="49" t="s">
        <v>313</v>
      </c>
      <c r="E7" s="323"/>
      <c r="F7" s="325"/>
      <c r="G7" s="316"/>
      <c r="H7" s="291"/>
      <c r="I7" s="311"/>
      <c r="J7" s="314"/>
      <c r="K7" s="316"/>
      <c r="L7" s="291"/>
      <c r="M7" s="311"/>
      <c r="N7" s="314"/>
      <c r="O7" s="301"/>
      <c r="P7" s="291"/>
      <c r="Q7" s="303"/>
      <c r="R7" s="296"/>
      <c r="S7" s="289"/>
      <c r="T7" s="291"/>
      <c r="U7" s="293"/>
      <c r="V7" s="296"/>
      <c r="W7" s="306"/>
    </row>
    <row r="8" spans="2:28" ht="15.95" customHeight="1" thickBot="1" x14ac:dyDescent="0.3">
      <c r="B8" s="319"/>
      <c r="C8" s="338"/>
      <c r="D8" s="49" t="s">
        <v>314</v>
      </c>
      <c r="E8" s="323"/>
      <c r="F8" s="325"/>
      <c r="G8" s="316"/>
      <c r="H8" s="291"/>
      <c r="I8" s="311"/>
      <c r="J8" s="314"/>
      <c r="K8" s="316"/>
      <c r="L8" s="291"/>
      <c r="M8" s="311"/>
      <c r="N8" s="314"/>
      <c r="O8" s="301"/>
      <c r="P8" s="291"/>
      <c r="Q8" s="303"/>
      <c r="R8" s="296"/>
      <c r="S8" s="289"/>
      <c r="T8" s="291"/>
      <c r="U8" s="293"/>
      <c r="V8" s="296"/>
      <c r="W8" s="306"/>
    </row>
    <row r="9" spans="2:28" ht="48" x14ac:dyDescent="0.25">
      <c r="B9" s="318">
        <v>2</v>
      </c>
      <c r="C9" s="332" t="s">
        <v>315</v>
      </c>
      <c r="D9" s="132" t="s">
        <v>316</v>
      </c>
      <c r="E9" s="322" t="s">
        <v>317</v>
      </c>
      <c r="F9" s="334">
        <v>3</v>
      </c>
      <c r="G9" s="316">
        <v>96200</v>
      </c>
      <c r="H9" s="291">
        <v>0.05</v>
      </c>
      <c r="I9" s="311">
        <f>(+G9*H9+G9)</f>
        <v>101010</v>
      </c>
      <c r="J9" s="313">
        <f>+I9*$F$9</f>
        <v>303030</v>
      </c>
      <c r="K9" s="316">
        <v>159714</v>
      </c>
      <c r="L9" s="291">
        <v>0.05</v>
      </c>
      <c r="M9" s="303">
        <f>((K9*L9)+K9)</f>
        <v>167699.70000000001</v>
      </c>
      <c r="N9" s="313">
        <f>+M9*$F$9</f>
        <v>503099.10000000003</v>
      </c>
      <c r="O9" s="301">
        <v>105714</v>
      </c>
      <c r="P9" s="291">
        <v>0.05</v>
      </c>
      <c r="Q9" s="303">
        <f>((O9*P9)+O9)</f>
        <v>110999.7</v>
      </c>
      <c r="R9" s="295">
        <f>+Q9*$F$9</f>
        <v>332999.09999999998</v>
      </c>
      <c r="S9" s="289">
        <v>120543</v>
      </c>
      <c r="T9" s="291">
        <v>0.05</v>
      </c>
      <c r="U9" s="293">
        <f>ROUND(S9*T9+S9,0)</f>
        <v>126570</v>
      </c>
      <c r="V9" s="295">
        <f>+U9*F9</f>
        <v>379710</v>
      </c>
      <c r="W9" s="305">
        <f>(+R9+N9+J9)/3</f>
        <v>379709.39999999997</v>
      </c>
    </row>
    <row r="10" spans="2:28" ht="15" customHeight="1" x14ac:dyDescent="0.25">
      <c r="B10" s="319"/>
      <c r="C10" s="333"/>
      <c r="D10" s="130" t="s">
        <v>318</v>
      </c>
      <c r="E10" s="323"/>
      <c r="F10" s="335"/>
      <c r="G10" s="316"/>
      <c r="H10" s="291"/>
      <c r="I10" s="311"/>
      <c r="J10" s="314"/>
      <c r="K10" s="316"/>
      <c r="L10" s="291"/>
      <c r="M10" s="303"/>
      <c r="N10" s="314"/>
      <c r="O10" s="301"/>
      <c r="P10" s="291"/>
      <c r="Q10" s="303"/>
      <c r="R10" s="296"/>
      <c r="S10" s="289"/>
      <c r="T10" s="291"/>
      <c r="U10" s="293"/>
      <c r="V10" s="296"/>
      <c r="W10" s="306"/>
    </row>
    <row r="11" spans="2:28" ht="15" customHeight="1" x14ac:dyDescent="0.25">
      <c r="B11" s="319"/>
      <c r="C11" s="333"/>
      <c r="D11" s="130" t="s">
        <v>319</v>
      </c>
      <c r="E11" s="323"/>
      <c r="F11" s="335"/>
      <c r="G11" s="316"/>
      <c r="H11" s="291"/>
      <c r="I11" s="311"/>
      <c r="J11" s="314"/>
      <c r="K11" s="316"/>
      <c r="L11" s="291"/>
      <c r="M11" s="303"/>
      <c r="N11" s="314"/>
      <c r="O11" s="301"/>
      <c r="P11" s="291"/>
      <c r="Q11" s="303"/>
      <c r="R11" s="296"/>
      <c r="S11" s="289"/>
      <c r="T11" s="291"/>
      <c r="U11" s="293"/>
      <c r="V11" s="296"/>
      <c r="W11" s="306"/>
    </row>
    <row r="12" spans="2:28" ht="15" customHeight="1" x14ac:dyDescent="0.25">
      <c r="B12" s="319"/>
      <c r="C12" s="333"/>
      <c r="D12" s="130" t="s">
        <v>320</v>
      </c>
      <c r="E12" s="323"/>
      <c r="F12" s="335"/>
      <c r="G12" s="316"/>
      <c r="H12" s="291"/>
      <c r="I12" s="311"/>
      <c r="J12" s="314"/>
      <c r="K12" s="316"/>
      <c r="L12" s="291"/>
      <c r="M12" s="303"/>
      <c r="N12" s="314"/>
      <c r="O12" s="301"/>
      <c r="P12" s="291"/>
      <c r="Q12" s="303"/>
      <c r="R12" s="296"/>
      <c r="S12" s="289"/>
      <c r="T12" s="291"/>
      <c r="U12" s="293"/>
      <c r="V12" s="296"/>
      <c r="W12" s="306"/>
    </row>
    <row r="13" spans="2:28" ht="15" customHeight="1" x14ac:dyDescent="0.25">
      <c r="B13" s="319"/>
      <c r="C13" s="333"/>
      <c r="D13" s="130" t="s">
        <v>369</v>
      </c>
      <c r="E13" s="323"/>
      <c r="F13" s="335"/>
      <c r="G13" s="316"/>
      <c r="H13" s="291"/>
      <c r="I13" s="311"/>
      <c r="J13" s="314"/>
      <c r="K13" s="316"/>
      <c r="L13" s="291"/>
      <c r="M13" s="303"/>
      <c r="N13" s="314"/>
      <c r="O13" s="301"/>
      <c r="P13" s="291"/>
      <c r="Q13" s="303"/>
      <c r="R13" s="296"/>
      <c r="S13" s="289"/>
      <c r="T13" s="291"/>
      <c r="U13" s="293"/>
      <c r="V13" s="296"/>
      <c r="W13" s="306"/>
    </row>
    <row r="14" spans="2:28" ht="15.95" customHeight="1" thickBot="1" x14ac:dyDescent="0.3">
      <c r="B14" s="319"/>
      <c r="C14" s="333"/>
      <c r="D14" s="131" t="s">
        <v>321</v>
      </c>
      <c r="E14" s="323"/>
      <c r="F14" s="335"/>
      <c r="G14" s="316"/>
      <c r="H14" s="291"/>
      <c r="I14" s="311"/>
      <c r="J14" s="314"/>
      <c r="K14" s="316"/>
      <c r="L14" s="291"/>
      <c r="M14" s="303"/>
      <c r="N14" s="314"/>
      <c r="O14" s="301"/>
      <c r="P14" s="291"/>
      <c r="Q14" s="303"/>
      <c r="R14" s="296"/>
      <c r="S14" s="289"/>
      <c r="T14" s="291"/>
      <c r="U14" s="293"/>
      <c r="V14" s="296"/>
      <c r="W14" s="306"/>
    </row>
    <row r="15" spans="2:28" ht="36" x14ac:dyDescent="0.25">
      <c r="B15" s="318">
        <v>3</v>
      </c>
      <c r="C15" s="320" t="s">
        <v>322</v>
      </c>
      <c r="D15" s="129" t="s">
        <v>323</v>
      </c>
      <c r="E15" s="322" t="s">
        <v>311</v>
      </c>
      <c r="F15" s="324">
        <v>6600</v>
      </c>
      <c r="G15" s="316">
        <v>2957</v>
      </c>
      <c r="H15" s="291">
        <v>0.05</v>
      </c>
      <c r="I15" s="311">
        <f>+((G15*H15)+G15)</f>
        <v>3104.85</v>
      </c>
      <c r="J15" s="313">
        <f>+I15*$F$15</f>
        <v>20492010</v>
      </c>
      <c r="K15" s="316">
        <v>3095</v>
      </c>
      <c r="L15" s="291">
        <v>0.05</v>
      </c>
      <c r="M15" s="303">
        <f>((K15*L15)+K15)</f>
        <v>3249.75</v>
      </c>
      <c r="N15" s="313">
        <f>+M15*$F$15</f>
        <v>21448350</v>
      </c>
      <c r="O15" s="301">
        <v>2785</v>
      </c>
      <c r="P15" s="291">
        <v>0.05</v>
      </c>
      <c r="Q15" s="303">
        <f>+O15*P15+O15</f>
        <v>2924.25</v>
      </c>
      <c r="R15" s="295">
        <f>+Q15*$F$15</f>
        <v>19300050</v>
      </c>
      <c r="S15" s="289">
        <v>2946</v>
      </c>
      <c r="T15" s="291">
        <v>0.05</v>
      </c>
      <c r="U15" s="293">
        <f>ROUND(S15*T15+S15,0)</f>
        <v>3093</v>
      </c>
      <c r="V15" s="295">
        <f>+U15*F15</f>
        <v>20413800</v>
      </c>
      <c r="W15" s="305">
        <f>(+R15+N15+J15)/3</f>
        <v>20413470</v>
      </c>
    </row>
    <row r="16" spans="2:28" ht="15" customHeight="1" x14ac:dyDescent="0.25">
      <c r="B16" s="319"/>
      <c r="C16" s="321"/>
      <c r="D16" s="130" t="s">
        <v>324</v>
      </c>
      <c r="E16" s="323"/>
      <c r="F16" s="325"/>
      <c r="G16" s="316"/>
      <c r="H16" s="291"/>
      <c r="I16" s="311"/>
      <c r="J16" s="314"/>
      <c r="K16" s="316"/>
      <c r="L16" s="291"/>
      <c r="M16" s="303"/>
      <c r="N16" s="314"/>
      <c r="O16" s="301"/>
      <c r="P16" s="291"/>
      <c r="Q16" s="303"/>
      <c r="R16" s="296"/>
      <c r="S16" s="289"/>
      <c r="T16" s="291"/>
      <c r="U16" s="293"/>
      <c r="V16" s="296"/>
      <c r="W16" s="306"/>
    </row>
    <row r="17" spans="2:23" ht="15" customHeight="1" x14ac:dyDescent="0.25">
      <c r="B17" s="319"/>
      <c r="C17" s="321"/>
      <c r="D17" s="130" t="s">
        <v>325</v>
      </c>
      <c r="E17" s="323"/>
      <c r="F17" s="325"/>
      <c r="G17" s="316"/>
      <c r="H17" s="291"/>
      <c r="I17" s="311"/>
      <c r="J17" s="314"/>
      <c r="K17" s="316"/>
      <c r="L17" s="291"/>
      <c r="M17" s="303"/>
      <c r="N17" s="314"/>
      <c r="O17" s="301"/>
      <c r="P17" s="291"/>
      <c r="Q17" s="303"/>
      <c r="R17" s="296"/>
      <c r="S17" s="289"/>
      <c r="T17" s="291"/>
      <c r="U17" s="293"/>
      <c r="V17" s="296"/>
      <c r="W17" s="306"/>
    </row>
    <row r="18" spans="2:23" ht="15" customHeight="1" x14ac:dyDescent="0.25">
      <c r="B18" s="319"/>
      <c r="C18" s="321"/>
      <c r="D18" s="130" t="s">
        <v>326</v>
      </c>
      <c r="E18" s="323"/>
      <c r="F18" s="325"/>
      <c r="G18" s="316"/>
      <c r="H18" s="291"/>
      <c r="I18" s="311"/>
      <c r="J18" s="314"/>
      <c r="K18" s="316"/>
      <c r="L18" s="291"/>
      <c r="M18" s="303"/>
      <c r="N18" s="314"/>
      <c r="O18" s="301"/>
      <c r="P18" s="291"/>
      <c r="Q18" s="303"/>
      <c r="R18" s="296"/>
      <c r="S18" s="289"/>
      <c r="T18" s="291"/>
      <c r="U18" s="293"/>
      <c r="V18" s="296"/>
      <c r="W18" s="306"/>
    </row>
    <row r="19" spans="2:23" ht="15" customHeight="1" x14ac:dyDescent="0.25">
      <c r="B19" s="319"/>
      <c r="C19" s="321"/>
      <c r="D19" s="130" t="s">
        <v>327</v>
      </c>
      <c r="E19" s="323"/>
      <c r="F19" s="325"/>
      <c r="G19" s="316"/>
      <c r="H19" s="291"/>
      <c r="I19" s="311"/>
      <c r="J19" s="314"/>
      <c r="K19" s="316"/>
      <c r="L19" s="291"/>
      <c r="M19" s="303"/>
      <c r="N19" s="314"/>
      <c r="O19" s="301"/>
      <c r="P19" s="291"/>
      <c r="Q19" s="303"/>
      <c r="R19" s="296"/>
      <c r="S19" s="289"/>
      <c r="T19" s="291"/>
      <c r="U19" s="293"/>
      <c r="V19" s="296"/>
      <c r="W19" s="306"/>
    </row>
    <row r="20" spans="2:23" ht="15" customHeight="1" x14ac:dyDescent="0.25">
      <c r="B20" s="319"/>
      <c r="C20" s="321"/>
      <c r="D20" s="130" t="s">
        <v>328</v>
      </c>
      <c r="E20" s="323"/>
      <c r="F20" s="325"/>
      <c r="G20" s="316"/>
      <c r="H20" s="291"/>
      <c r="I20" s="311"/>
      <c r="J20" s="314"/>
      <c r="K20" s="316"/>
      <c r="L20" s="291"/>
      <c r="M20" s="303"/>
      <c r="N20" s="314"/>
      <c r="O20" s="301"/>
      <c r="P20" s="291"/>
      <c r="Q20" s="303"/>
      <c r="R20" s="296"/>
      <c r="S20" s="289"/>
      <c r="T20" s="291"/>
      <c r="U20" s="293"/>
      <c r="V20" s="296"/>
      <c r="W20" s="306"/>
    </row>
    <row r="21" spans="2:23" ht="15" customHeight="1" x14ac:dyDescent="0.25">
      <c r="B21" s="319"/>
      <c r="C21" s="321"/>
      <c r="D21" s="130" t="s">
        <v>329</v>
      </c>
      <c r="E21" s="323"/>
      <c r="F21" s="325"/>
      <c r="G21" s="316"/>
      <c r="H21" s="291"/>
      <c r="I21" s="311"/>
      <c r="J21" s="314"/>
      <c r="K21" s="316"/>
      <c r="L21" s="291"/>
      <c r="M21" s="303"/>
      <c r="N21" s="314"/>
      <c r="O21" s="301"/>
      <c r="P21" s="291"/>
      <c r="Q21" s="303"/>
      <c r="R21" s="296"/>
      <c r="S21" s="289"/>
      <c r="T21" s="291"/>
      <c r="U21" s="293"/>
      <c r="V21" s="296"/>
      <c r="W21" s="306"/>
    </row>
    <row r="22" spans="2:23" ht="15.95" customHeight="1" thickBot="1" x14ac:dyDescent="0.3">
      <c r="B22" s="319"/>
      <c r="C22" s="321"/>
      <c r="D22" s="131" t="s">
        <v>330</v>
      </c>
      <c r="E22" s="323"/>
      <c r="F22" s="325"/>
      <c r="G22" s="317"/>
      <c r="H22" s="292"/>
      <c r="I22" s="312"/>
      <c r="J22" s="315"/>
      <c r="K22" s="317"/>
      <c r="L22" s="292"/>
      <c r="M22" s="304"/>
      <c r="N22" s="315"/>
      <c r="O22" s="302"/>
      <c r="P22" s="292"/>
      <c r="Q22" s="304"/>
      <c r="R22" s="297"/>
      <c r="S22" s="290"/>
      <c r="T22" s="292"/>
      <c r="U22" s="294"/>
      <c r="V22" s="297"/>
      <c r="W22" s="307"/>
    </row>
    <row r="23" spans="2:23" ht="16.5" thickBot="1" x14ac:dyDescent="0.3">
      <c r="B23" s="308"/>
      <c r="C23" s="308"/>
      <c r="D23" s="309"/>
      <c r="E23" s="308"/>
      <c r="F23" s="310"/>
      <c r="G23" s="298" t="s">
        <v>157</v>
      </c>
      <c r="H23" s="299"/>
      <c r="I23" s="300"/>
      <c r="J23" s="231">
        <f>+J15+J9+J5</f>
        <v>50195040</v>
      </c>
      <c r="K23" s="298" t="s">
        <v>157</v>
      </c>
      <c r="L23" s="299"/>
      <c r="M23" s="300"/>
      <c r="N23" s="231">
        <f>+N15+N9+N5</f>
        <v>46678949.100000001</v>
      </c>
      <c r="O23" s="298" t="s">
        <v>157</v>
      </c>
      <c r="P23" s="299"/>
      <c r="Q23" s="300"/>
      <c r="R23" s="231">
        <f>+R15+R9+R5</f>
        <v>47122049.100000001</v>
      </c>
      <c r="S23" s="298" t="s">
        <v>379</v>
      </c>
      <c r="T23" s="299"/>
      <c r="U23" s="300"/>
      <c r="V23" s="231">
        <f>+V15+V9+V5</f>
        <v>47993510</v>
      </c>
      <c r="W23" s="250">
        <f>SUM(W5:W22)</f>
        <v>47998679.399999999</v>
      </c>
    </row>
    <row r="30" spans="2:23" x14ac:dyDescent="0.25">
      <c r="C30" s="3"/>
      <c r="D30" s="3"/>
      <c r="E30" s="3"/>
    </row>
    <row r="31" spans="2:23" x14ac:dyDescent="0.25">
      <c r="C31" s="261" t="s">
        <v>165</v>
      </c>
      <c r="D31" s="261"/>
      <c r="E31" s="261"/>
    </row>
    <row r="32" spans="2:23" x14ac:dyDescent="0.25">
      <c r="C32" s="26" t="s">
        <v>166</v>
      </c>
      <c r="D32" s="26"/>
      <c r="E32" s="26"/>
    </row>
  </sheetData>
  <mergeCells count="77">
    <mergeCell ref="B1:W1"/>
    <mergeCell ref="B3:F3"/>
    <mergeCell ref="G3:J3"/>
    <mergeCell ref="K3:N3"/>
    <mergeCell ref="O3:R3"/>
    <mergeCell ref="B2:AB2"/>
    <mergeCell ref="W3:W4"/>
    <mergeCell ref="S3:V3"/>
    <mergeCell ref="N5:N8"/>
    <mergeCell ref="B5:B8"/>
    <mergeCell ref="C5:C8"/>
    <mergeCell ref="E5:E8"/>
    <mergeCell ref="F5:F8"/>
    <mergeCell ref="G5:G8"/>
    <mergeCell ref="H5:H8"/>
    <mergeCell ref="I5:I8"/>
    <mergeCell ref="J5:J8"/>
    <mergeCell ref="K5:K8"/>
    <mergeCell ref="L5:L8"/>
    <mergeCell ref="M5:M8"/>
    <mergeCell ref="B9:B14"/>
    <mergeCell ref="C9:C14"/>
    <mergeCell ref="E9:E14"/>
    <mergeCell ref="F9:F14"/>
    <mergeCell ref="G9:G14"/>
    <mergeCell ref="O5:O8"/>
    <mergeCell ref="P5:P8"/>
    <mergeCell ref="Q5:Q8"/>
    <mergeCell ref="R5:R8"/>
    <mergeCell ref="W5:W8"/>
    <mergeCell ref="S5:S8"/>
    <mergeCell ref="T5:T8"/>
    <mergeCell ref="U5:U8"/>
    <mergeCell ref="V5:V8"/>
    <mergeCell ref="W9:W14"/>
    <mergeCell ref="H9:H14"/>
    <mergeCell ref="I9:I14"/>
    <mergeCell ref="J9:J14"/>
    <mergeCell ref="K9:K14"/>
    <mergeCell ref="L9:L14"/>
    <mergeCell ref="M9:M14"/>
    <mergeCell ref="N9:N14"/>
    <mergeCell ref="O9:O14"/>
    <mergeCell ref="P9:P14"/>
    <mergeCell ref="Q9:Q14"/>
    <mergeCell ref="R9:R14"/>
    <mergeCell ref="S9:S14"/>
    <mergeCell ref="T9:T14"/>
    <mergeCell ref="U9:U14"/>
    <mergeCell ref="V9:V14"/>
    <mergeCell ref="W15:W22"/>
    <mergeCell ref="B23:F23"/>
    <mergeCell ref="G23:I23"/>
    <mergeCell ref="K23:M23"/>
    <mergeCell ref="O23:Q23"/>
    <mergeCell ref="I15:I22"/>
    <mergeCell ref="J15:J22"/>
    <mergeCell ref="K15:K22"/>
    <mergeCell ref="L15:L22"/>
    <mergeCell ref="M15:M22"/>
    <mergeCell ref="N15:N22"/>
    <mergeCell ref="B15:B22"/>
    <mergeCell ref="C15:C22"/>
    <mergeCell ref="E15:E22"/>
    <mergeCell ref="F15:F22"/>
    <mergeCell ref="G15:G22"/>
    <mergeCell ref="C31:E31"/>
    <mergeCell ref="O15:O22"/>
    <mergeCell ref="P15:P22"/>
    <mergeCell ref="Q15:Q22"/>
    <mergeCell ref="R15:R22"/>
    <mergeCell ref="H15:H22"/>
    <mergeCell ref="S15:S22"/>
    <mergeCell ref="T15:T22"/>
    <mergeCell ref="U15:U22"/>
    <mergeCell ref="V15:V22"/>
    <mergeCell ref="S23:U23"/>
  </mergeCells>
  <pageMargins left="0.25" right="0.25" top="0.75" bottom="0.75" header="0.3" footer="0.3"/>
  <pageSetup paperSize="281"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pageSetUpPr fitToPage="1"/>
  </sheetPr>
  <dimension ref="A1:Z118"/>
  <sheetViews>
    <sheetView zoomScale="85" zoomScaleNormal="85" zoomScaleSheetLayoutView="20" zoomScalePageLayoutView="16" workbookViewId="0">
      <pane xSplit="5" ySplit="4" topLeftCell="L62" activePane="bottomRight" state="frozen"/>
      <selection pane="topRight" activeCell="E1" sqref="E1"/>
      <selection pane="bottomLeft" activeCell="A3" sqref="A3"/>
      <selection pane="bottomRight" activeCell="U67" sqref="U67"/>
    </sheetView>
  </sheetViews>
  <sheetFormatPr baseColWidth="10" defaultRowHeight="15" x14ac:dyDescent="0.25"/>
  <cols>
    <col min="1" max="1" width="5" bestFit="1" customWidth="1"/>
    <col min="2" max="2" width="13.28515625" customWidth="1"/>
    <col min="3" max="3" width="25" customWidth="1"/>
    <col min="4" max="4" width="14.7109375" customWidth="1"/>
    <col min="5" max="5" width="9.28515625" bestFit="1" customWidth="1"/>
    <col min="6" max="6" width="9.140625" style="64" bestFit="1" customWidth="1"/>
    <col min="7" max="7" width="4.42578125" style="64" bestFit="1" customWidth="1"/>
    <col min="8" max="9" width="9" style="64" bestFit="1" customWidth="1"/>
    <col min="10" max="10" width="11.7109375" style="64" bestFit="1" customWidth="1"/>
    <col min="11" max="11" width="11.42578125" style="64" bestFit="1" customWidth="1"/>
    <col min="12" max="12" width="4.42578125" style="64" bestFit="1" customWidth="1"/>
    <col min="13" max="14" width="9" style="64" bestFit="1" customWidth="1"/>
    <col min="15" max="15" width="11.7109375" style="64" bestFit="1" customWidth="1"/>
    <col min="16" max="16" width="14.28515625" style="64" bestFit="1" customWidth="1"/>
    <col min="17" max="17" width="4.42578125" style="64" bestFit="1" customWidth="1"/>
    <col min="18" max="18" width="8" style="64" bestFit="1" customWidth="1"/>
    <col min="19" max="19" width="9" style="64" bestFit="1" customWidth="1"/>
    <col min="20" max="20" width="11.7109375" style="64" bestFit="1" customWidth="1"/>
    <col min="21" max="24" width="11.85546875" style="64" customWidth="1"/>
    <col min="25" max="25" width="20.42578125" style="64" bestFit="1" customWidth="1"/>
    <col min="26" max="26" width="14.7109375" customWidth="1"/>
  </cols>
  <sheetData>
    <row r="1" spans="1:26" ht="17.45" customHeight="1" x14ac:dyDescent="0.25">
      <c r="A1" s="272" t="s">
        <v>167</v>
      </c>
      <c r="B1" s="272"/>
      <c r="C1" s="272"/>
      <c r="D1" s="272"/>
      <c r="E1" s="272"/>
      <c r="F1" s="272"/>
      <c r="G1" s="272"/>
      <c r="H1" s="272"/>
      <c r="I1" s="272"/>
      <c r="J1" s="272"/>
      <c r="K1" s="272"/>
      <c r="L1" s="272"/>
      <c r="M1" s="272"/>
      <c r="N1" s="272"/>
      <c r="O1" s="272"/>
      <c r="P1" s="272"/>
      <c r="Q1" s="272"/>
      <c r="R1" s="272"/>
      <c r="S1" s="272"/>
      <c r="T1" s="272"/>
    </row>
    <row r="2" spans="1:26" ht="15.75" thickBot="1" x14ac:dyDescent="0.3"/>
    <row r="3" spans="1:26" ht="16.5" thickBot="1" x14ac:dyDescent="0.3">
      <c r="A3" s="356" t="s">
        <v>168</v>
      </c>
      <c r="B3" s="348" t="s">
        <v>208</v>
      </c>
      <c r="C3" s="348" t="s">
        <v>209</v>
      </c>
      <c r="D3" s="348" t="s">
        <v>160</v>
      </c>
      <c r="E3" s="358" t="s">
        <v>2</v>
      </c>
      <c r="F3" s="360" t="s">
        <v>169</v>
      </c>
      <c r="G3" s="360"/>
      <c r="H3" s="361"/>
      <c r="I3" s="361"/>
      <c r="J3" s="362"/>
      <c r="K3" s="360" t="s">
        <v>373</v>
      </c>
      <c r="L3" s="360"/>
      <c r="M3" s="361"/>
      <c r="N3" s="361"/>
      <c r="O3" s="362"/>
      <c r="P3" s="352" t="s">
        <v>374</v>
      </c>
      <c r="Q3" s="353"/>
      <c r="R3" s="353"/>
      <c r="S3" s="353"/>
      <c r="T3" s="354"/>
      <c r="U3" s="353" t="s">
        <v>156</v>
      </c>
      <c r="V3" s="353"/>
      <c r="W3" s="353"/>
      <c r="X3" s="353"/>
      <c r="Y3" s="354"/>
    </row>
    <row r="4" spans="1:26" ht="60.75" thickBot="1" x14ac:dyDescent="0.3">
      <c r="A4" s="357"/>
      <c r="B4" s="349"/>
      <c r="C4" s="349"/>
      <c r="D4" s="349"/>
      <c r="E4" s="359"/>
      <c r="F4" s="91" t="s">
        <v>161</v>
      </c>
      <c r="G4" s="91" t="s">
        <v>170</v>
      </c>
      <c r="H4" s="92" t="s">
        <v>171</v>
      </c>
      <c r="I4" s="92" t="s">
        <v>164</v>
      </c>
      <c r="J4" s="93" t="s">
        <v>162</v>
      </c>
      <c r="K4" s="91" t="s">
        <v>161</v>
      </c>
      <c r="L4" s="91" t="s">
        <v>170</v>
      </c>
      <c r="M4" s="92" t="s">
        <v>171</v>
      </c>
      <c r="N4" s="92" t="s">
        <v>164</v>
      </c>
      <c r="O4" s="93" t="s">
        <v>162</v>
      </c>
      <c r="P4" s="90" t="s">
        <v>161</v>
      </c>
      <c r="Q4" s="91" t="s">
        <v>170</v>
      </c>
      <c r="R4" s="92" t="s">
        <v>171</v>
      </c>
      <c r="S4" s="92" t="s">
        <v>164</v>
      </c>
      <c r="T4" s="94" t="s">
        <v>162</v>
      </c>
      <c r="U4" s="90" t="s">
        <v>161</v>
      </c>
      <c r="V4" s="91" t="s">
        <v>170</v>
      </c>
      <c r="W4" s="92" t="s">
        <v>171</v>
      </c>
      <c r="X4" s="92" t="s">
        <v>164</v>
      </c>
      <c r="Y4" s="94" t="s">
        <v>162</v>
      </c>
    </row>
    <row r="5" spans="1:26" x14ac:dyDescent="0.25">
      <c r="A5" s="221">
        <v>1</v>
      </c>
      <c r="B5" s="128" t="s">
        <v>210</v>
      </c>
      <c r="C5" s="128" t="s">
        <v>211</v>
      </c>
      <c r="D5" s="222" t="s">
        <v>212</v>
      </c>
      <c r="E5" s="223">
        <v>208</v>
      </c>
      <c r="F5" s="202">
        <v>25000</v>
      </c>
      <c r="G5" s="29">
        <v>0</v>
      </c>
      <c r="H5" s="56">
        <f>+F5*G5</f>
        <v>0</v>
      </c>
      <c r="I5" s="56">
        <f>+F5+H5</f>
        <v>25000</v>
      </c>
      <c r="J5" s="57">
        <f>+I5*E5</f>
        <v>5200000</v>
      </c>
      <c r="K5" s="133">
        <v>30000</v>
      </c>
      <c r="L5" s="30">
        <v>0</v>
      </c>
      <c r="M5" s="56">
        <f>+L5*K5</f>
        <v>0</v>
      </c>
      <c r="N5" s="56">
        <f>+K5+M5</f>
        <v>30000</v>
      </c>
      <c r="O5" s="57">
        <f>+N5*E5</f>
        <v>6240000</v>
      </c>
      <c r="P5" s="58">
        <v>32000</v>
      </c>
      <c r="Q5" s="30">
        <v>0</v>
      </c>
      <c r="R5" s="56">
        <f>+Q5*P5</f>
        <v>0</v>
      </c>
      <c r="S5" s="56">
        <f>+P5+R5</f>
        <v>32000</v>
      </c>
      <c r="T5" s="57">
        <f>+S5*E5</f>
        <v>6656000</v>
      </c>
      <c r="U5" s="56">
        <f>ROUND(AVERAGE(F5,K5,P5),0)</f>
        <v>29000</v>
      </c>
      <c r="V5" s="30">
        <v>0</v>
      </c>
      <c r="W5" s="255">
        <f>ROUND(V5*U5,0)</f>
        <v>0</v>
      </c>
      <c r="X5" s="256">
        <f>ROUND(U5+W5,0)</f>
        <v>29000</v>
      </c>
      <c r="Y5" s="257">
        <f t="shared" ref="Y5:Y36" si="0">+X5*E5</f>
        <v>6032000</v>
      </c>
      <c r="Z5" s="64"/>
    </row>
    <row r="6" spans="1:26" ht="25.5" x14ac:dyDescent="0.25">
      <c r="A6" s="217">
        <v>2</v>
      </c>
      <c r="B6" s="34" t="s">
        <v>213</v>
      </c>
      <c r="C6" s="34" t="s">
        <v>214</v>
      </c>
      <c r="D6" s="35" t="s">
        <v>212</v>
      </c>
      <c r="E6" s="218">
        <v>200</v>
      </c>
      <c r="F6" s="137">
        <v>19000</v>
      </c>
      <c r="G6" s="29">
        <v>0</v>
      </c>
      <c r="H6" s="56">
        <f t="shared" ref="H6:H65" si="1">+F6*G6</f>
        <v>0</v>
      </c>
      <c r="I6" s="56">
        <f t="shared" ref="I6:I65" si="2">+F6+H6</f>
        <v>19000</v>
      </c>
      <c r="J6" s="57">
        <f t="shared" ref="J6:J65" si="3">+I6*E6</f>
        <v>3800000</v>
      </c>
      <c r="K6" s="134">
        <v>25000</v>
      </c>
      <c r="L6" s="31">
        <v>0</v>
      </c>
      <c r="M6" s="56">
        <f t="shared" ref="M6:M65" si="4">+L6*K6</f>
        <v>0</v>
      </c>
      <c r="N6" s="56">
        <f t="shared" ref="N6:N65" si="5">+K6+M6</f>
        <v>25000</v>
      </c>
      <c r="O6" s="57">
        <f t="shared" ref="O6:O64" si="6">+N6*E6</f>
        <v>5000000</v>
      </c>
      <c r="P6" s="60">
        <v>30000</v>
      </c>
      <c r="Q6" s="31">
        <v>0</v>
      </c>
      <c r="R6" s="56">
        <f t="shared" ref="R6:R65" si="7">+Q6*P6</f>
        <v>0</v>
      </c>
      <c r="S6" s="56">
        <f t="shared" ref="S6:S65" si="8">+P6+R6</f>
        <v>30000</v>
      </c>
      <c r="T6" s="57">
        <f t="shared" ref="T6:T65" si="9">+S6*E6</f>
        <v>6000000</v>
      </c>
      <c r="U6" s="56">
        <f t="shared" ref="U6:U65" si="10">ROUND(AVERAGE(F6,K6,P6),0)</f>
        <v>24667</v>
      </c>
      <c r="V6" s="31">
        <v>0</v>
      </c>
      <c r="W6" s="255">
        <f t="shared" ref="W6:W65" si="11">ROUND(V6*U6,0)</f>
        <v>0</v>
      </c>
      <c r="X6" s="256">
        <f t="shared" ref="X6:X65" si="12">ROUND(U6+W6,0)</f>
        <v>24667</v>
      </c>
      <c r="Y6" s="257">
        <f t="shared" si="0"/>
        <v>4933400</v>
      </c>
      <c r="Z6" s="66"/>
    </row>
    <row r="7" spans="1:26" ht="25.5" x14ac:dyDescent="0.25">
      <c r="A7" s="217">
        <v>3</v>
      </c>
      <c r="B7" s="34" t="s">
        <v>215</v>
      </c>
      <c r="C7" s="34" t="s">
        <v>216</v>
      </c>
      <c r="D7" s="35" t="s">
        <v>212</v>
      </c>
      <c r="E7" s="218">
        <v>150</v>
      </c>
      <c r="F7" s="137">
        <v>26000</v>
      </c>
      <c r="G7" s="29">
        <v>0</v>
      </c>
      <c r="H7" s="56">
        <f t="shared" si="1"/>
        <v>0</v>
      </c>
      <c r="I7" s="56">
        <f t="shared" si="2"/>
        <v>26000</v>
      </c>
      <c r="J7" s="57">
        <f t="shared" si="3"/>
        <v>3900000</v>
      </c>
      <c r="K7" s="134">
        <v>29000</v>
      </c>
      <c r="L7" s="31">
        <v>0</v>
      </c>
      <c r="M7" s="56">
        <f t="shared" si="4"/>
        <v>0</v>
      </c>
      <c r="N7" s="56">
        <f t="shared" si="5"/>
        <v>29000</v>
      </c>
      <c r="O7" s="57">
        <f t="shared" si="6"/>
        <v>4350000</v>
      </c>
      <c r="P7" s="60">
        <v>23000</v>
      </c>
      <c r="Q7" s="31">
        <v>0</v>
      </c>
      <c r="R7" s="56">
        <f t="shared" si="7"/>
        <v>0</v>
      </c>
      <c r="S7" s="56">
        <f t="shared" si="8"/>
        <v>23000</v>
      </c>
      <c r="T7" s="57">
        <f t="shared" si="9"/>
        <v>3450000</v>
      </c>
      <c r="U7" s="56">
        <f t="shared" si="10"/>
        <v>26000</v>
      </c>
      <c r="V7" s="31">
        <v>0</v>
      </c>
      <c r="W7" s="255">
        <f t="shared" si="11"/>
        <v>0</v>
      </c>
      <c r="X7" s="256">
        <f t="shared" si="12"/>
        <v>26000</v>
      </c>
      <c r="Y7" s="257">
        <f t="shared" si="0"/>
        <v>3900000</v>
      </c>
    </row>
    <row r="8" spans="1:26" ht="25.5" x14ac:dyDescent="0.25">
      <c r="A8" s="217">
        <v>4</v>
      </c>
      <c r="B8" s="34" t="s">
        <v>217</v>
      </c>
      <c r="C8" s="34" t="s">
        <v>218</v>
      </c>
      <c r="D8" s="35" t="s">
        <v>212</v>
      </c>
      <c r="E8" s="218">
        <v>150</v>
      </c>
      <c r="F8" s="137">
        <v>22680</v>
      </c>
      <c r="G8" s="29">
        <v>0</v>
      </c>
      <c r="H8" s="56">
        <f t="shared" si="1"/>
        <v>0</v>
      </c>
      <c r="I8" s="56">
        <f t="shared" si="2"/>
        <v>22680</v>
      </c>
      <c r="J8" s="57">
        <f t="shared" si="3"/>
        <v>3402000</v>
      </c>
      <c r="K8" s="134">
        <v>23000</v>
      </c>
      <c r="L8" s="31">
        <v>0</v>
      </c>
      <c r="M8" s="56">
        <f t="shared" si="4"/>
        <v>0</v>
      </c>
      <c r="N8" s="56">
        <f t="shared" si="5"/>
        <v>23000</v>
      </c>
      <c r="O8" s="57">
        <f t="shared" si="6"/>
        <v>3450000</v>
      </c>
      <c r="P8" s="60">
        <v>20000</v>
      </c>
      <c r="Q8" s="31">
        <v>0</v>
      </c>
      <c r="R8" s="56">
        <f t="shared" si="7"/>
        <v>0</v>
      </c>
      <c r="S8" s="56">
        <f t="shared" si="8"/>
        <v>20000</v>
      </c>
      <c r="T8" s="57">
        <f t="shared" si="9"/>
        <v>3000000</v>
      </c>
      <c r="U8" s="56">
        <f t="shared" si="10"/>
        <v>21893</v>
      </c>
      <c r="V8" s="31">
        <v>0</v>
      </c>
      <c r="W8" s="255">
        <f t="shared" si="11"/>
        <v>0</v>
      </c>
      <c r="X8" s="256">
        <f t="shared" si="12"/>
        <v>21893</v>
      </c>
      <c r="Y8" s="257">
        <f t="shared" si="0"/>
        <v>3283950</v>
      </c>
    </row>
    <row r="9" spans="1:26" ht="25.5" x14ac:dyDescent="0.25">
      <c r="A9" s="217">
        <v>5</v>
      </c>
      <c r="B9" s="34" t="s">
        <v>217</v>
      </c>
      <c r="C9" s="34" t="s">
        <v>219</v>
      </c>
      <c r="D9" s="35" t="s">
        <v>212</v>
      </c>
      <c r="E9" s="218">
        <v>150</v>
      </c>
      <c r="F9" s="137">
        <v>25650</v>
      </c>
      <c r="G9" s="29">
        <v>0</v>
      </c>
      <c r="H9" s="56">
        <f t="shared" si="1"/>
        <v>0</v>
      </c>
      <c r="I9" s="56">
        <f t="shared" si="2"/>
        <v>25650</v>
      </c>
      <c r="J9" s="57">
        <f t="shared" si="3"/>
        <v>3847500</v>
      </c>
      <c r="K9" s="134">
        <v>30000</v>
      </c>
      <c r="L9" s="31">
        <v>0</v>
      </c>
      <c r="M9" s="56">
        <f t="shared" si="4"/>
        <v>0</v>
      </c>
      <c r="N9" s="56">
        <f t="shared" si="5"/>
        <v>30000</v>
      </c>
      <c r="O9" s="57">
        <f t="shared" si="6"/>
        <v>4500000</v>
      </c>
      <c r="P9" s="60">
        <v>33000</v>
      </c>
      <c r="Q9" s="31">
        <v>0</v>
      </c>
      <c r="R9" s="56">
        <f t="shared" si="7"/>
        <v>0</v>
      </c>
      <c r="S9" s="56">
        <f t="shared" si="8"/>
        <v>33000</v>
      </c>
      <c r="T9" s="57">
        <f t="shared" si="9"/>
        <v>4950000</v>
      </c>
      <c r="U9" s="56">
        <f t="shared" si="10"/>
        <v>29550</v>
      </c>
      <c r="V9" s="31">
        <v>0</v>
      </c>
      <c r="W9" s="255">
        <f t="shared" si="11"/>
        <v>0</v>
      </c>
      <c r="X9" s="256">
        <f t="shared" si="12"/>
        <v>29550</v>
      </c>
      <c r="Y9" s="257">
        <f t="shared" si="0"/>
        <v>4432500</v>
      </c>
    </row>
    <row r="10" spans="1:26" ht="25.5" x14ac:dyDescent="0.25">
      <c r="A10" s="217">
        <v>6</v>
      </c>
      <c r="B10" s="34" t="s">
        <v>220</v>
      </c>
      <c r="C10" s="34" t="s">
        <v>221</v>
      </c>
      <c r="D10" s="35" t="s">
        <v>222</v>
      </c>
      <c r="E10" s="218">
        <v>208</v>
      </c>
      <c r="F10" s="137">
        <v>18900</v>
      </c>
      <c r="G10" s="29">
        <v>0</v>
      </c>
      <c r="H10" s="56">
        <f t="shared" si="1"/>
        <v>0</v>
      </c>
      <c r="I10" s="56">
        <f t="shared" si="2"/>
        <v>18900</v>
      </c>
      <c r="J10" s="57">
        <f t="shared" si="3"/>
        <v>3931200</v>
      </c>
      <c r="K10" s="134">
        <v>15000</v>
      </c>
      <c r="L10" s="31">
        <v>0</v>
      </c>
      <c r="M10" s="56">
        <f t="shared" si="4"/>
        <v>0</v>
      </c>
      <c r="N10" s="56">
        <f t="shared" si="5"/>
        <v>15000</v>
      </c>
      <c r="O10" s="57">
        <f t="shared" si="6"/>
        <v>3120000</v>
      </c>
      <c r="P10" s="60">
        <v>18000</v>
      </c>
      <c r="Q10" s="31">
        <v>0</v>
      </c>
      <c r="R10" s="56">
        <f t="shared" si="7"/>
        <v>0</v>
      </c>
      <c r="S10" s="56">
        <f t="shared" si="8"/>
        <v>18000</v>
      </c>
      <c r="T10" s="57">
        <f t="shared" si="9"/>
        <v>3744000</v>
      </c>
      <c r="U10" s="56">
        <f t="shared" si="10"/>
        <v>17300</v>
      </c>
      <c r="V10" s="31">
        <v>0</v>
      </c>
      <c r="W10" s="255">
        <f t="shared" si="11"/>
        <v>0</v>
      </c>
      <c r="X10" s="256">
        <f t="shared" si="12"/>
        <v>17300</v>
      </c>
      <c r="Y10" s="257">
        <f t="shared" si="0"/>
        <v>3598400</v>
      </c>
    </row>
    <row r="11" spans="1:26" ht="25.5" x14ac:dyDescent="0.25">
      <c r="A11" s="217">
        <v>7</v>
      </c>
      <c r="B11" s="34" t="s">
        <v>223</v>
      </c>
      <c r="C11" s="34" t="s">
        <v>224</v>
      </c>
      <c r="D11" s="35" t="s">
        <v>225</v>
      </c>
      <c r="E11" s="218">
        <v>10</v>
      </c>
      <c r="F11" s="137">
        <v>32400</v>
      </c>
      <c r="G11" s="29">
        <v>0</v>
      </c>
      <c r="H11" s="56">
        <f t="shared" si="1"/>
        <v>0</v>
      </c>
      <c r="I11" s="56">
        <f t="shared" si="2"/>
        <v>32400</v>
      </c>
      <c r="J11" s="57">
        <f t="shared" si="3"/>
        <v>324000</v>
      </c>
      <c r="K11" s="134">
        <v>25000</v>
      </c>
      <c r="L11" s="31">
        <v>0</v>
      </c>
      <c r="M11" s="56">
        <f t="shared" si="4"/>
        <v>0</v>
      </c>
      <c r="N11" s="56">
        <f t="shared" si="5"/>
        <v>25000</v>
      </c>
      <c r="O11" s="57">
        <f t="shared" si="6"/>
        <v>250000</v>
      </c>
      <c r="P11" s="60">
        <v>19000</v>
      </c>
      <c r="Q11" s="31">
        <v>0</v>
      </c>
      <c r="R11" s="56">
        <f t="shared" si="7"/>
        <v>0</v>
      </c>
      <c r="S11" s="56">
        <f t="shared" si="8"/>
        <v>19000</v>
      </c>
      <c r="T11" s="57">
        <f t="shared" si="9"/>
        <v>190000</v>
      </c>
      <c r="U11" s="56">
        <f t="shared" si="10"/>
        <v>25467</v>
      </c>
      <c r="V11" s="31">
        <v>0</v>
      </c>
      <c r="W11" s="255">
        <f t="shared" si="11"/>
        <v>0</v>
      </c>
      <c r="X11" s="256">
        <f t="shared" si="12"/>
        <v>25467</v>
      </c>
      <c r="Y11" s="257">
        <f t="shared" si="0"/>
        <v>254670</v>
      </c>
    </row>
    <row r="12" spans="1:26" ht="28.5" customHeight="1" x14ac:dyDescent="0.25">
      <c r="A12" s="217">
        <v>8</v>
      </c>
      <c r="B12" s="34" t="s">
        <v>226</v>
      </c>
      <c r="C12" s="34" t="s">
        <v>227</v>
      </c>
      <c r="D12" s="35" t="s">
        <v>331</v>
      </c>
      <c r="E12" s="218">
        <v>12</v>
      </c>
      <c r="F12" s="137">
        <v>621000</v>
      </c>
      <c r="G12" s="29">
        <v>0</v>
      </c>
      <c r="H12" s="56">
        <f t="shared" si="1"/>
        <v>0</v>
      </c>
      <c r="I12" s="56">
        <f t="shared" si="2"/>
        <v>621000</v>
      </c>
      <c r="J12" s="57">
        <f t="shared" si="3"/>
        <v>7452000</v>
      </c>
      <c r="K12" s="134">
        <v>500000</v>
      </c>
      <c r="L12" s="31">
        <v>0</v>
      </c>
      <c r="M12" s="56">
        <f t="shared" si="4"/>
        <v>0</v>
      </c>
      <c r="N12" s="56">
        <f t="shared" si="5"/>
        <v>500000</v>
      </c>
      <c r="O12" s="57">
        <f t="shared" si="6"/>
        <v>6000000</v>
      </c>
      <c r="P12" s="60">
        <v>450000</v>
      </c>
      <c r="Q12" s="31">
        <v>0</v>
      </c>
      <c r="R12" s="56">
        <f t="shared" si="7"/>
        <v>0</v>
      </c>
      <c r="S12" s="56">
        <f t="shared" si="8"/>
        <v>450000</v>
      </c>
      <c r="T12" s="57">
        <f t="shared" si="9"/>
        <v>5400000</v>
      </c>
      <c r="U12" s="56">
        <f t="shared" si="10"/>
        <v>523667</v>
      </c>
      <c r="V12" s="31">
        <v>0</v>
      </c>
      <c r="W12" s="255">
        <f t="shared" si="11"/>
        <v>0</v>
      </c>
      <c r="X12" s="256">
        <f t="shared" si="12"/>
        <v>523667</v>
      </c>
      <c r="Y12" s="257">
        <f t="shared" si="0"/>
        <v>6284004</v>
      </c>
    </row>
    <row r="13" spans="1:26" ht="25.5" x14ac:dyDescent="0.25">
      <c r="A13" s="217">
        <v>9</v>
      </c>
      <c r="B13" s="34" t="s">
        <v>228</v>
      </c>
      <c r="C13" s="34" t="s">
        <v>229</v>
      </c>
      <c r="D13" s="35" t="s">
        <v>225</v>
      </c>
      <c r="E13" s="218">
        <v>10</v>
      </c>
      <c r="F13" s="137">
        <v>62100</v>
      </c>
      <c r="G13" s="29">
        <v>0</v>
      </c>
      <c r="H13" s="56">
        <f t="shared" si="1"/>
        <v>0</v>
      </c>
      <c r="I13" s="56">
        <f t="shared" si="2"/>
        <v>62100</v>
      </c>
      <c r="J13" s="57">
        <f t="shared" si="3"/>
        <v>621000</v>
      </c>
      <c r="K13" s="134">
        <v>30000</v>
      </c>
      <c r="L13" s="31">
        <v>0</v>
      </c>
      <c r="M13" s="56">
        <f t="shared" si="4"/>
        <v>0</v>
      </c>
      <c r="N13" s="56">
        <f t="shared" si="5"/>
        <v>30000</v>
      </c>
      <c r="O13" s="57">
        <f t="shared" si="6"/>
        <v>300000</v>
      </c>
      <c r="P13" s="60">
        <v>25000</v>
      </c>
      <c r="Q13" s="31">
        <v>0</v>
      </c>
      <c r="R13" s="56">
        <f t="shared" si="7"/>
        <v>0</v>
      </c>
      <c r="S13" s="56">
        <f t="shared" si="8"/>
        <v>25000</v>
      </c>
      <c r="T13" s="57">
        <f t="shared" si="9"/>
        <v>250000</v>
      </c>
      <c r="U13" s="56">
        <f t="shared" si="10"/>
        <v>39033</v>
      </c>
      <c r="V13" s="31">
        <v>0</v>
      </c>
      <c r="W13" s="255">
        <f t="shared" si="11"/>
        <v>0</v>
      </c>
      <c r="X13" s="256">
        <f t="shared" si="12"/>
        <v>39033</v>
      </c>
      <c r="Y13" s="257">
        <f t="shared" si="0"/>
        <v>390330</v>
      </c>
    </row>
    <row r="14" spans="1:26" ht="25.5" x14ac:dyDescent="0.25">
      <c r="A14" s="217">
        <v>10</v>
      </c>
      <c r="B14" s="34" t="s">
        <v>230</v>
      </c>
      <c r="C14" s="34" t="s">
        <v>231</v>
      </c>
      <c r="D14" s="35" t="s">
        <v>225</v>
      </c>
      <c r="E14" s="218">
        <v>2</v>
      </c>
      <c r="F14" s="137">
        <v>783000</v>
      </c>
      <c r="G14" s="29">
        <v>0</v>
      </c>
      <c r="H14" s="56">
        <f t="shared" si="1"/>
        <v>0</v>
      </c>
      <c r="I14" s="56">
        <f t="shared" si="2"/>
        <v>783000</v>
      </c>
      <c r="J14" s="57">
        <f t="shared" si="3"/>
        <v>1566000</v>
      </c>
      <c r="K14" s="134">
        <v>600000</v>
      </c>
      <c r="L14" s="31">
        <v>0</v>
      </c>
      <c r="M14" s="56">
        <f t="shared" si="4"/>
        <v>0</v>
      </c>
      <c r="N14" s="56">
        <f t="shared" si="5"/>
        <v>600000</v>
      </c>
      <c r="O14" s="57">
        <f t="shared" si="6"/>
        <v>1200000</v>
      </c>
      <c r="P14" s="60">
        <v>450000</v>
      </c>
      <c r="Q14" s="31">
        <v>0</v>
      </c>
      <c r="R14" s="56">
        <f t="shared" si="7"/>
        <v>0</v>
      </c>
      <c r="S14" s="56">
        <f t="shared" si="8"/>
        <v>450000</v>
      </c>
      <c r="T14" s="57">
        <f t="shared" si="9"/>
        <v>900000</v>
      </c>
      <c r="U14" s="56">
        <f t="shared" si="10"/>
        <v>611000</v>
      </c>
      <c r="V14" s="31">
        <v>0</v>
      </c>
      <c r="W14" s="255">
        <f t="shared" si="11"/>
        <v>0</v>
      </c>
      <c r="X14" s="256">
        <f t="shared" si="12"/>
        <v>611000</v>
      </c>
      <c r="Y14" s="257">
        <f t="shared" si="0"/>
        <v>1222000</v>
      </c>
    </row>
    <row r="15" spans="1:26" ht="38.25" x14ac:dyDescent="0.25">
      <c r="A15" s="217">
        <v>11</v>
      </c>
      <c r="B15" s="34" t="s">
        <v>232</v>
      </c>
      <c r="C15" s="34" t="s">
        <v>233</v>
      </c>
      <c r="D15" s="35" t="s">
        <v>234</v>
      </c>
      <c r="E15" s="218">
        <v>1</v>
      </c>
      <c r="F15" s="137">
        <v>341550</v>
      </c>
      <c r="G15" s="29">
        <v>0</v>
      </c>
      <c r="H15" s="56">
        <f t="shared" si="1"/>
        <v>0</v>
      </c>
      <c r="I15" s="56">
        <f t="shared" si="2"/>
        <v>341550</v>
      </c>
      <c r="J15" s="57">
        <f t="shared" si="3"/>
        <v>341550</v>
      </c>
      <c r="K15" s="134">
        <v>250000</v>
      </c>
      <c r="L15" s="31">
        <v>0</v>
      </c>
      <c r="M15" s="56">
        <f t="shared" si="4"/>
        <v>0</v>
      </c>
      <c r="N15" s="56">
        <f t="shared" si="5"/>
        <v>250000</v>
      </c>
      <c r="O15" s="57">
        <f t="shared" si="6"/>
        <v>250000</v>
      </c>
      <c r="P15" s="60">
        <v>300000</v>
      </c>
      <c r="Q15" s="31">
        <v>0</v>
      </c>
      <c r="R15" s="56">
        <f t="shared" si="7"/>
        <v>0</v>
      </c>
      <c r="S15" s="56">
        <f t="shared" si="8"/>
        <v>300000</v>
      </c>
      <c r="T15" s="57">
        <f t="shared" si="9"/>
        <v>300000</v>
      </c>
      <c r="U15" s="56">
        <f t="shared" si="10"/>
        <v>297183</v>
      </c>
      <c r="V15" s="31">
        <v>0</v>
      </c>
      <c r="W15" s="255">
        <f t="shared" si="11"/>
        <v>0</v>
      </c>
      <c r="X15" s="256">
        <f t="shared" si="12"/>
        <v>297183</v>
      </c>
      <c r="Y15" s="257">
        <f t="shared" si="0"/>
        <v>297183</v>
      </c>
    </row>
    <row r="16" spans="1:26" ht="25.5" x14ac:dyDescent="0.25">
      <c r="A16" s="217">
        <v>12</v>
      </c>
      <c r="B16" s="34" t="s">
        <v>172</v>
      </c>
      <c r="C16" s="350" t="s">
        <v>235</v>
      </c>
      <c r="D16" s="35" t="s">
        <v>144</v>
      </c>
      <c r="E16" s="218">
        <v>5</v>
      </c>
      <c r="F16" s="137">
        <v>32400</v>
      </c>
      <c r="G16" s="29">
        <v>0</v>
      </c>
      <c r="H16" s="56">
        <f t="shared" si="1"/>
        <v>0</v>
      </c>
      <c r="I16" s="56">
        <f t="shared" si="2"/>
        <v>32400</v>
      </c>
      <c r="J16" s="57">
        <f t="shared" si="3"/>
        <v>162000</v>
      </c>
      <c r="K16" s="134">
        <v>70000</v>
      </c>
      <c r="L16" s="31">
        <v>0</v>
      </c>
      <c r="M16" s="56">
        <f t="shared" si="4"/>
        <v>0</v>
      </c>
      <c r="N16" s="56">
        <f t="shared" si="5"/>
        <v>70000</v>
      </c>
      <c r="O16" s="57">
        <f t="shared" si="6"/>
        <v>350000</v>
      </c>
      <c r="P16" s="60">
        <v>35000</v>
      </c>
      <c r="Q16" s="31">
        <v>0</v>
      </c>
      <c r="R16" s="56">
        <f t="shared" si="7"/>
        <v>0</v>
      </c>
      <c r="S16" s="56">
        <f t="shared" si="8"/>
        <v>35000</v>
      </c>
      <c r="T16" s="57">
        <f t="shared" si="9"/>
        <v>175000</v>
      </c>
      <c r="U16" s="56">
        <f t="shared" si="10"/>
        <v>45800</v>
      </c>
      <c r="V16" s="31">
        <v>0</v>
      </c>
      <c r="W16" s="255">
        <f t="shared" si="11"/>
        <v>0</v>
      </c>
      <c r="X16" s="256">
        <f t="shared" si="12"/>
        <v>45800</v>
      </c>
      <c r="Y16" s="257">
        <f t="shared" si="0"/>
        <v>229000</v>
      </c>
    </row>
    <row r="17" spans="1:25" ht="38.25" x14ac:dyDescent="0.25">
      <c r="A17" s="217">
        <v>13</v>
      </c>
      <c r="B17" s="34" t="s">
        <v>236</v>
      </c>
      <c r="C17" s="350"/>
      <c r="D17" s="35" t="s">
        <v>144</v>
      </c>
      <c r="E17" s="218">
        <v>5</v>
      </c>
      <c r="F17" s="137">
        <v>40500</v>
      </c>
      <c r="G17" s="29">
        <v>0</v>
      </c>
      <c r="H17" s="56">
        <f t="shared" si="1"/>
        <v>0</v>
      </c>
      <c r="I17" s="56">
        <f t="shared" si="2"/>
        <v>40500</v>
      </c>
      <c r="J17" s="57">
        <f t="shared" si="3"/>
        <v>202500</v>
      </c>
      <c r="K17" s="134">
        <v>70000</v>
      </c>
      <c r="L17" s="31">
        <v>0</v>
      </c>
      <c r="M17" s="56">
        <f t="shared" si="4"/>
        <v>0</v>
      </c>
      <c r="N17" s="56">
        <f t="shared" si="5"/>
        <v>70000</v>
      </c>
      <c r="O17" s="57">
        <f t="shared" si="6"/>
        <v>350000</v>
      </c>
      <c r="P17" s="60">
        <v>50000</v>
      </c>
      <c r="Q17" s="31">
        <v>0</v>
      </c>
      <c r="R17" s="56">
        <f t="shared" si="7"/>
        <v>0</v>
      </c>
      <c r="S17" s="56">
        <f t="shared" si="8"/>
        <v>50000</v>
      </c>
      <c r="T17" s="57">
        <f t="shared" si="9"/>
        <v>250000</v>
      </c>
      <c r="U17" s="56">
        <f t="shared" si="10"/>
        <v>53500</v>
      </c>
      <c r="V17" s="31">
        <v>0</v>
      </c>
      <c r="W17" s="255">
        <f t="shared" si="11"/>
        <v>0</v>
      </c>
      <c r="X17" s="256">
        <f t="shared" si="12"/>
        <v>53500</v>
      </c>
      <c r="Y17" s="257">
        <f t="shared" si="0"/>
        <v>267500</v>
      </c>
    </row>
    <row r="18" spans="1:25" ht="25.5" x14ac:dyDescent="0.25">
      <c r="A18" s="217">
        <v>14</v>
      </c>
      <c r="B18" s="34" t="s">
        <v>173</v>
      </c>
      <c r="C18" s="350"/>
      <c r="D18" s="35" t="s">
        <v>144</v>
      </c>
      <c r="E18" s="218">
        <v>5</v>
      </c>
      <c r="F18" s="137">
        <v>60750</v>
      </c>
      <c r="G18" s="29">
        <v>0</v>
      </c>
      <c r="H18" s="56">
        <f t="shared" si="1"/>
        <v>0</v>
      </c>
      <c r="I18" s="56">
        <f t="shared" si="2"/>
        <v>60750</v>
      </c>
      <c r="J18" s="57">
        <f t="shared" si="3"/>
        <v>303750</v>
      </c>
      <c r="K18" s="134">
        <v>70000</v>
      </c>
      <c r="L18" s="31">
        <v>0</v>
      </c>
      <c r="M18" s="56">
        <f t="shared" si="4"/>
        <v>0</v>
      </c>
      <c r="N18" s="56">
        <f t="shared" si="5"/>
        <v>70000</v>
      </c>
      <c r="O18" s="57">
        <f t="shared" si="6"/>
        <v>350000</v>
      </c>
      <c r="P18" s="60">
        <v>60000</v>
      </c>
      <c r="Q18" s="31">
        <v>0</v>
      </c>
      <c r="R18" s="56">
        <f t="shared" si="7"/>
        <v>0</v>
      </c>
      <c r="S18" s="56">
        <f t="shared" si="8"/>
        <v>60000</v>
      </c>
      <c r="T18" s="57">
        <f t="shared" si="9"/>
        <v>300000</v>
      </c>
      <c r="U18" s="56">
        <f t="shared" si="10"/>
        <v>63583</v>
      </c>
      <c r="V18" s="31">
        <v>0</v>
      </c>
      <c r="W18" s="255">
        <f t="shared" si="11"/>
        <v>0</v>
      </c>
      <c r="X18" s="256">
        <f t="shared" si="12"/>
        <v>63583</v>
      </c>
      <c r="Y18" s="257">
        <f t="shared" si="0"/>
        <v>317915</v>
      </c>
    </row>
    <row r="19" spans="1:25" ht="25.5" x14ac:dyDescent="0.25">
      <c r="A19" s="217">
        <v>15</v>
      </c>
      <c r="B19" s="34" t="s">
        <v>237</v>
      </c>
      <c r="C19" s="34" t="s">
        <v>238</v>
      </c>
      <c r="D19" s="35" t="s">
        <v>239</v>
      </c>
      <c r="E19" s="218">
        <v>1</v>
      </c>
      <c r="F19" s="137">
        <v>345600</v>
      </c>
      <c r="G19" s="29">
        <v>0</v>
      </c>
      <c r="H19" s="56">
        <f t="shared" si="1"/>
        <v>0</v>
      </c>
      <c r="I19" s="56">
        <f t="shared" si="2"/>
        <v>345600</v>
      </c>
      <c r="J19" s="57">
        <f t="shared" si="3"/>
        <v>345600</v>
      </c>
      <c r="K19" s="134">
        <v>500000</v>
      </c>
      <c r="L19" s="31">
        <v>0</v>
      </c>
      <c r="M19" s="56">
        <f t="shared" si="4"/>
        <v>0</v>
      </c>
      <c r="N19" s="56">
        <f t="shared" si="5"/>
        <v>500000</v>
      </c>
      <c r="O19" s="57">
        <f t="shared" si="6"/>
        <v>500000</v>
      </c>
      <c r="P19" s="60">
        <v>250000</v>
      </c>
      <c r="Q19" s="31">
        <v>0</v>
      </c>
      <c r="R19" s="56">
        <f t="shared" si="7"/>
        <v>0</v>
      </c>
      <c r="S19" s="56">
        <f t="shared" si="8"/>
        <v>250000</v>
      </c>
      <c r="T19" s="57">
        <f t="shared" si="9"/>
        <v>250000</v>
      </c>
      <c r="U19" s="56">
        <f t="shared" si="10"/>
        <v>365200</v>
      </c>
      <c r="V19" s="31">
        <v>0</v>
      </c>
      <c r="W19" s="255">
        <f t="shared" si="11"/>
        <v>0</v>
      </c>
      <c r="X19" s="256">
        <f t="shared" si="12"/>
        <v>365200</v>
      </c>
      <c r="Y19" s="257">
        <f t="shared" si="0"/>
        <v>365200</v>
      </c>
    </row>
    <row r="20" spans="1:25" ht="38.25" x14ac:dyDescent="0.25">
      <c r="A20" s="217">
        <v>16</v>
      </c>
      <c r="B20" s="34" t="s">
        <v>240</v>
      </c>
      <c r="C20" s="34" t="s">
        <v>241</v>
      </c>
      <c r="D20" s="35" t="s">
        <v>239</v>
      </c>
      <c r="E20" s="218">
        <v>4</v>
      </c>
      <c r="F20" s="137">
        <v>91800</v>
      </c>
      <c r="G20" s="29">
        <v>0</v>
      </c>
      <c r="H20" s="56">
        <f t="shared" si="1"/>
        <v>0</v>
      </c>
      <c r="I20" s="56">
        <f t="shared" si="2"/>
        <v>91800</v>
      </c>
      <c r="J20" s="57">
        <f t="shared" si="3"/>
        <v>367200</v>
      </c>
      <c r="K20" s="134">
        <v>70000</v>
      </c>
      <c r="L20" s="31">
        <v>0</v>
      </c>
      <c r="M20" s="56">
        <f t="shared" si="4"/>
        <v>0</v>
      </c>
      <c r="N20" s="56">
        <f t="shared" si="5"/>
        <v>70000</v>
      </c>
      <c r="O20" s="57">
        <f t="shared" si="6"/>
        <v>280000</v>
      </c>
      <c r="P20" s="60">
        <v>35000</v>
      </c>
      <c r="Q20" s="31">
        <v>0</v>
      </c>
      <c r="R20" s="56">
        <f t="shared" si="7"/>
        <v>0</v>
      </c>
      <c r="S20" s="56">
        <f t="shared" si="8"/>
        <v>35000</v>
      </c>
      <c r="T20" s="57">
        <f t="shared" si="9"/>
        <v>140000</v>
      </c>
      <c r="U20" s="56">
        <f t="shared" si="10"/>
        <v>65600</v>
      </c>
      <c r="V20" s="31">
        <v>0</v>
      </c>
      <c r="W20" s="255">
        <f t="shared" si="11"/>
        <v>0</v>
      </c>
      <c r="X20" s="256">
        <f t="shared" si="12"/>
        <v>65600</v>
      </c>
      <c r="Y20" s="257">
        <f t="shared" si="0"/>
        <v>262400</v>
      </c>
    </row>
    <row r="21" spans="1:25" ht="25.5" x14ac:dyDescent="0.25">
      <c r="A21" s="217">
        <v>17</v>
      </c>
      <c r="B21" s="34" t="s">
        <v>242</v>
      </c>
      <c r="C21" s="34" t="s">
        <v>243</v>
      </c>
      <c r="D21" s="35" t="s">
        <v>239</v>
      </c>
      <c r="E21" s="218">
        <v>2</v>
      </c>
      <c r="F21" s="137">
        <v>90000</v>
      </c>
      <c r="G21" s="29">
        <v>0</v>
      </c>
      <c r="H21" s="56">
        <f t="shared" si="1"/>
        <v>0</v>
      </c>
      <c r="I21" s="56">
        <f t="shared" si="2"/>
        <v>90000</v>
      </c>
      <c r="J21" s="57">
        <f t="shared" si="3"/>
        <v>180000</v>
      </c>
      <c r="K21" s="134">
        <v>140000</v>
      </c>
      <c r="L21" s="31">
        <v>0</v>
      </c>
      <c r="M21" s="56">
        <f t="shared" si="4"/>
        <v>0</v>
      </c>
      <c r="N21" s="56">
        <f t="shared" si="5"/>
        <v>140000</v>
      </c>
      <c r="O21" s="57">
        <f t="shared" si="6"/>
        <v>280000</v>
      </c>
      <c r="P21" s="60">
        <v>200000</v>
      </c>
      <c r="Q21" s="31">
        <v>0</v>
      </c>
      <c r="R21" s="56">
        <f t="shared" si="7"/>
        <v>0</v>
      </c>
      <c r="S21" s="56">
        <f t="shared" si="8"/>
        <v>200000</v>
      </c>
      <c r="T21" s="57">
        <f t="shared" si="9"/>
        <v>400000</v>
      </c>
      <c r="U21" s="56">
        <f t="shared" si="10"/>
        <v>143333</v>
      </c>
      <c r="V21" s="31">
        <v>0</v>
      </c>
      <c r="W21" s="255">
        <f t="shared" si="11"/>
        <v>0</v>
      </c>
      <c r="X21" s="256">
        <f t="shared" si="12"/>
        <v>143333</v>
      </c>
      <c r="Y21" s="257">
        <f t="shared" si="0"/>
        <v>286666</v>
      </c>
    </row>
    <row r="22" spans="1:25" ht="25.5" x14ac:dyDescent="0.25">
      <c r="A22" s="217">
        <v>18</v>
      </c>
      <c r="B22" s="34" t="s">
        <v>244</v>
      </c>
      <c r="C22" s="34" t="s">
        <v>245</v>
      </c>
      <c r="D22" s="35" t="s">
        <v>225</v>
      </c>
      <c r="E22" s="218">
        <v>2</v>
      </c>
      <c r="F22" s="137">
        <v>272700</v>
      </c>
      <c r="G22" s="29">
        <v>0</v>
      </c>
      <c r="H22" s="56">
        <f t="shared" si="1"/>
        <v>0</v>
      </c>
      <c r="I22" s="56">
        <f t="shared" si="2"/>
        <v>272700</v>
      </c>
      <c r="J22" s="57">
        <f t="shared" si="3"/>
        <v>545400</v>
      </c>
      <c r="K22" s="134">
        <v>300000</v>
      </c>
      <c r="L22" s="31">
        <v>0</v>
      </c>
      <c r="M22" s="56">
        <f t="shared" si="4"/>
        <v>0</v>
      </c>
      <c r="N22" s="56">
        <f t="shared" si="5"/>
        <v>300000</v>
      </c>
      <c r="O22" s="57">
        <f t="shared" si="6"/>
        <v>600000</v>
      </c>
      <c r="P22" s="60">
        <v>250000</v>
      </c>
      <c r="Q22" s="31">
        <v>0</v>
      </c>
      <c r="R22" s="56">
        <f t="shared" si="7"/>
        <v>0</v>
      </c>
      <c r="S22" s="56">
        <f t="shared" si="8"/>
        <v>250000</v>
      </c>
      <c r="T22" s="57">
        <f t="shared" si="9"/>
        <v>500000</v>
      </c>
      <c r="U22" s="56">
        <f t="shared" si="10"/>
        <v>274233</v>
      </c>
      <c r="V22" s="31">
        <v>0</v>
      </c>
      <c r="W22" s="255">
        <f t="shared" si="11"/>
        <v>0</v>
      </c>
      <c r="X22" s="256">
        <f t="shared" si="12"/>
        <v>274233</v>
      </c>
      <c r="Y22" s="257">
        <f t="shared" si="0"/>
        <v>548466</v>
      </c>
    </row>
    <row r="23" spans="1:25" ht="38.25" x14ac:dyDescent="0.25">
      <c r="A23" s="217">
        <v>19</v>
      </c>
      <c r="B23" s="36" t="s">
        <v>246</v>
      </c>
      <c r="C23" s="36" t="s">
        <v>247</v>
      </c>
      <c r="D23" s="37" t="s">
        <v>248</v>
      </c>
      <c r="E23" s="218">
        <v>15</v>
      </c>
      <c r="F23" s="137">
        <v>378000</v>
      </c>
      <c r="G23" s="29">
        <v>0</v>
      </c>
      <c r="H23" s="56">
        <f t="shared" si="1"/>
        <v>0</v>
      </c>
      <c r="I23" s="56">
        <f t="shared" si="2"/>
        <v>378000</v>
      </c>
      <c r="J23" s="57">
        <f t="shared" si="3"/>
        <v>5670000</v>
      </c>
      <c r="K23" s="134">
        <v>430000</v>
      </c>
      <c r="L23" s="31">
        <v>0</v>
      </c>
      <c r="M23" s="56">
        <f t="shared" si="4"/>
        <v>0</v>
      </c>
      <c r="N23" s="56">
        <f t="shared" si="5"/>
        <v>430000</v>
      </c>
      <c r="O23" s="57">
        <f t="shared" si="6"/>
        <v>6450000</v>
      </c>
      <c r="P23" s="60">
        <v>500000</v>
      </c>
      <c r="Q23" s="31">
        <v>0</v>
      </c>
      <c r="R23" s="56">
        <f t="shared" si="7"/>
        <v>0</v>
      </c>
      <c r="S23" s="56">
        <f t="shared" si="8"/>
        <v>500000</v>
      </c>
      <c r="T23" s="57">
        <f t="shared" si="9"/>
        <v>7500000</v>
      </c>
      <c r="U23" s="56">
        <f t="shared" si="10"/>
        <v>436000</v>
      </c>
      <c r="V23" s="31">
        <v>0</v>
      </c>
      <c r="W23" s="255">
        <f t="shared" si="11"/>
        <v>0</v>
      </c>
      <c r="X23" s="256">
        <f t="shared" si="12"/>
        <v>436000</v>
      </c>
      <c r="Y23" s="257">
        <f t="shared" si="0"/>
        <v>6540000</v>
      </c>
    </row>
    <row r="24" spans="1:25" ht="38.25" x14ac:dyDescent="0.25">
      <c r="A24" s="217">
        <v>20</v>
      </c>
      <c r="B24" s="36" t="s">
        <v>174</v>
      </c>
      <c r="C24" s="36" t="s">
        <v>249</v>
      </c>
      <c r="D24" s="37" t="s">
        <v>250</v>
      </c>
      <c r="E24" s="218">
        <v>100</v>
      </c>
      <c r="F24" s="137">
        <v>49000</v>
      </c>
      <c r="G24" s="29">
        <v>0</v>
      </c>
      <c r="H24" s="56">
        <f t="shared" si="1"/>
        <v>0</v>
      </c>
      <c r="I24" s="56">
        <f t="shared" si="2"/>
        <v>49000</v>
      </c>
      <c r="J24" s="57">
        <f t="shared" si="3"/>
        <v>4900000</v>
      </c>
      <c r="K24" s="134">
        <v>60000</v>
      </c>
      <c r="L24" s="31">
        <v>0</v>
      </c>
      <c r="M24" s="56">
        <f t="shared" si="4"/>
        <v>0</v>
      </c>
      <c r="N24" s="56">
        <f t="shared" si="5"/>
        <v>60000</v>
      </c>
      <c r="O24" s="57">
        <f t="shared" si="6"/>
        <v>6000000</v>
      </c>
      <c r="P24" s="60">
        <v>100000</v>
      </c>
      <c r="Q24" s="31">
        <v>0</v>
      </c>
      <c r="R24" s="56">
        <f t="shared" si="7"/>
        <v>0</v>
      </c>
      <c r="S24" s="56">
        <f t="shared" si="8"/>
        <v>100000</v>
      </c>
      <c r="T24" s="57">
        <f t="shared" si="9"/>
        <v>10000000</v>
      </c>
      <c r="U24" s="56">
        <f t="shared" si="10"/>
        <v>69667</v>
      </c>
      <c r="V24" s="31">
        <v>0</v>
      </c>
      <c r="W24" s="255">
        <f t="shared" si="11"/>
        <v>0</v>
      </c>
      <c r="X24" s="256">
        <f t="shared" si="12"/>
        <v>69667</v>
      </c>
      <c r="Y24" s="257">
        <f t="shared" si="0"/>
        <v>6966700</v>
      </c>
    </row>
    <row r="25" spans="1:25" ht="102" x14ac:dyDescent="0.25">
      <c r="A25" s="217">
        <v>21</v>
      </c>
      <c r="B25" s="36" t="s">
        <v>251</v>
      </c>
      <c r="C25" s="36" t="s">
        <v>252</v>
      </c>
      <c r="D25" s="37" t="s">
        <v>248</v>
      </c>
      <c r="E25" s="218">
        <v>1</v>
      </c>
      <c r="F25" s="137">
        <v>252000</v>
      </c>
      <c r="G25" s="29">
        <v>0</v>
      </c>
      <c r="H25" s="56">
        <f t="shared" si="1"/>
        <v>0</v>
      </c>
      <c r="I25" s="56">
        <f t="shared" si="2"/>
        <v>252000</v>
      </c>
      <c r="J25" s="57">
        <f t="shared" si="3"/>
        <v>252000</v>
      </c>
      <c r="K25" s="134">
        <v>280000</v>
      </c>
      <c r="L25" s="31">
        <v>0</v>
      </c>
      <c r="M25" s="56">
        <f t="shared" si="4"/>
        <v>0</v>
      </c>
      <c r="N25" s="56">
        <f t="shared" si="5"/>
        <v>280000</v>
      </c>
      <c r="O25" s="57">
        <f t="shared" si="6"/>
        <v>280000</v>
      </c>
      <c r="P25" s="60">
        <v>190000</v>
      </c>
      <c r="Q25" s="31">
        <v>0</v>
      </c>
      <c r="R25" s="56">
        <f t="shared" si="7"/>
        <v>0</v>
      </c>
      <c r="S25" s="56">
        <f t="shared" si="8"/>
        <v>190000</v>
      </c>
      <c r="T25" s="57">
        <f t="shared" si="9"/>
        <v>190000</v>
      </c>
      <c r="U25" s="56">
        <f t="shared" si="10"/>
        <v>240667</v>
      </c>
      <c r="V25" s="31">
        <v>0</v>
      </c>
      <c r="W25" s="255">
        <f t="shared" si="11"/>
        <v>0</v>
      </c>
      <c r="X25" s="256">
        <f t="shared" si="12"/>
        <v>240667</v>
      </c>
      <c r="Y25" s="257">
        <f t="shared" si="0"/>
        <v>240667</v>
      </c>
    </row>
    <row r="26" spans="1:25" ht="89.25" x14ac:dyDescent="0.25">
      <c r="A26" s="217">
        <v>22</v>
      </c>
      <c r="B26" s="36" t="s">
        <v>175</v>
      </c>
      <c r="C26" s="36" t="s">
        <v>253</v>
      </c>
      <c r="D26" s="37" t="s">
        <v>248</v>
      </c>
      <c r="E26" s="218">
        <v>1</v>
      </c>
      <c r="F26" s="137">
        <v>182000</v>
      </c>
      <c r="G26" s="29">
        <v>0</v>
      </c>
      <c r="H26" s="56">
        <f t="shared" si="1"/>
        <v>0</v>
      </c>
      <c r="I26" s="56">
        <f t="shared" si="2"/>
        <v>182000</v>
      </c>
      <c r="J26" s="57">
        <f t="shared" si="3"/>
        <v>182000</v>
      </c>
      <c r="K26" s="134">
        <v>200000</v>
      </c>
      <c r="L26" s="31">
        <v>0</v>
      </c>
      <c r="M26" s="56">
        <f t="shared" si="4"/>
        <v>0</v>
      </c>
      <c r="N26" s="56">
        <f t="shared" si="5"/>
        <v>200000</v>
      </c>
      <c r="O26" s="57">
        <f t="shared" si="6"/>
        <v>200000</v>
      </c>
      <c r="P26" s="60">
        <v>190000</v>
      </c>
      <c r="Q26" s="31">
        <v>0</v>
      </c>
      <c r="R26" s="56">
        <f t="shared" si="7"/>
        <v>0</v>
      </c>
      <c r="S26" s="56">
        <f t="shared" si="8"/>
        <v>190000</v>
      </c>
      <c r="T26" s="57">
        <f t="shared" si="9"/>
        <v>190000</v>
      </c>
      <c r="U26" s="56">
        <f t="shared" si="10"/>
        <v>190667</v>
      </c>
      <c r="V26" s="31">
        <v>0</v>
      </c>
      <c r="W26" s="255">
        <f t="shared" si="11"/>
        <v>0</v>
      </c>
      <c r="X26" s="256">
        <f t="shared" si="12"/>
        <v>190667</v>
      </c>
      <c r="Y26" s="257">
        <f t="shared" si="0"/>
        <v>190667</v>
      </c>
    </row>
    <row r="27" spans="1:25" ht="127.5" x14ac:dyDescent="0.25">
      <c r="A27" s="217">
        <v>23</v>
      </c>
      <c r="B27" s="36" t="s">
        <v>176</v>
      </c>
      <c r="C27" s="36" t="s">
        <v>254</v>
      </c>
      <c r="D27" s="37" t="s">
        <v>248</v>
      </c>
      <c r="E27" s="218">
        <v>2</v>
      </c>
      <c r="F27" s="137">
        <v>238000</v>
      </c>
      <c r="G27" s="29">
        <v>0</v>
      </c>
      <c r="H27" s="56">
        <f t="shared" si="1"/>
        <v>0</v>
      </c>
      <c r="I27" s="56">
        <f t="shared" si="2"/>
        <v>238000</v>
      </c>
      <c r="J27" s="57">
        <f t="shared" si="3"/>
        <v>476000</v>
      </c>
      <c r="K27" s="134">
        <v>260000</v>
      </c>
      <c r="L27" s="31">
        <v>0</v>
      </c>
      <c r="M27" s="56">
        <f t="shared" si="4"/>
        <v>0</v>
      </c>
      <c r="N27" s="56">
        <f t="shared" si="5"/>
        <v>260000</v>
      </c>
      <c r="O27" s="57">
        <f t="shared" si="6"/>
        <v>520000</v>
      </c>
      <c r="P27" s="60">
        <v>190000</v>
      </c>
      <c r="Q27" s="31">
        <v>0</v>
      </c>
      <c r="R27" s="56">
        <f t="shared" si="7"/>
        <v>0</v>
      </c>
      <c r="S27" s="56">
        <f t="shared" si="8"/>
        <v>190000</v>
      </c>
      <c r="T27" s="57">
        <f t="shared" si="9"/>
        <v>380000</v>
      </c>
      <c r="U27" s="56">
        <f t="shared" si="10"/>
        <v>229333</v>
      </c>
      <c r="V27" s="31">
        <v>0</v>
      </c>
      <c r="W27" s="255">
        <f t="shared" si="11"/>
        <v>0</v>
      </c>
      <c r="X27" s="256">
        <f t="shared" si="12"/>
        <v>229333</v>
      </c>
      <c r="Y27" s="257">
        <f t="shared" si="0"/>
        <v>458666</v>
      </c>
    </row>
    <row r="28" spans="1:25" ht="38.25" x14ac:dyDescent="0.25">
      <c r="A28" s="217">
        <v>24</v>
      </c>
      <c r="B28" s="36" t="s">
        <v>177</v>
      </c>
      <c r="C28" s="36" t="s">
        <v>255</v>
      </c>
      <c r="D28" s="37" t="s">
        <v>248</v>
      </c>
      <c r="E28" s="218">
        <v>30</v>
      </c>
      <c r="F28" s="137">
        <v>21000</v>
      </c>
      <c r="G28" s="29">
        <v>0</v>
      </c>
      <c r="H28" s="56">
        <f t="shared" si="1"/>
        <v>0</v>
      </c>
      <c r="I28" s="56">
        <f t="shared" si="2"/>
        <v>21000</v>
      </c>
      <c r="J28" s="57">
        <f t="shared" si="3"/>
        <v>630000</v>
      </c>
      <c r="K28" s="134">
        <v>20000</v>
      </c>
      <c r="L28" s="31">
        <v>0</v>
      </c>
      <c r="M28" s="56">
        <f t="shared" si="4"/>
        <v>0</v>
      </c>
      <c r="N28" s="56">
        <f t="shared" si="5"/>
        <v>20000</v>
      </c>
      <c r="O28" s="57">
        <f t="shared" si="6"/>
        <v>600000</v>
      </c>
      <c r="P28" s="60">
        <v>18000</v>
      </c>
      <c r="Q28" s="31">
        <v>0</v>
      </c>
      <c r="R28" s="56">
        <f t="shared" si="7"/>
        <v>0</v>
      </c>
      <c r="S28" s="56">
        <f t="shared" si="8"/>
        <v>18000</v>
      </c>
      <c r="T28" s="57">
        <f t="shared" si="9"/>
        <v>540000</v>
      </c>
      <c r="U28" s="56">
        <f t="shared" si="10"/>
        <v>19667</v>
      </c>
      <c r="V28" s="31">
        <v>0</v>
      </c>
      <c r="W28" s="255">
        <f t="shared" si="11"/>
        <v>0</v>
      </c>
      <c r="X28" s="256">
        <f t="shared" si="12"/>
        <v>19667</v>
      </c>
      <c r="Y28" s="257">
        <f t="shared" si="0"/>
        <v>590010</v>
      </c>
    </row>
    <row r="29" spans="1:25" ht="51" x14ac:dyDescent="0.25">
      <c r="A29" s="217">
        <v>25</v>
      </c>
      <c r="B29" s="36" t="s">
        <v>178</v>
      </c>
      <c r="C29" s="36" t="s">
        <v>256</v>
      </c>
      <c r="D29" s="37" t="s">
        <v>248</v>
      </c>
      <c r="E29" s="218">
        <v>30</v>
      </c>
      <c r="F29" s="137">
        <v>49000</v>
      </c>
      <c r="G29" s="29">
        <v>0</v>
      </c>
      <c r="H29" s="56">
        <f t="shared" si="1"/>
        <v>0</v>
      </c>
      <c r="I29" s="56">
        <f t="shared" si="2"/>
        <v>49000</v>
      </c>
      <c r="J29" s="57">
        <f t="shared" si="3"/>
        <v>1470000</v>
      </c>
      <c r="K29" s="134">
        <v>50000</v>
      </c>
      <c r="L29" s="31">
        <v>0</v>
      </c>
      <c r="M29" s="56">
        <f t="shared" si="4"/>
        <v>0</v>
      </c>
      <c r="N29" s="56">
        <f t="shared" si="5"/>
        <v>50000</v>
      </c>
      <c r="O29" s="57">
        <f t="shared" si="6"/>
        <v>1500000</v>
      </c>
      <c r="P29" s="60">
        <v>45000</v>
      </c>
      <c r="Q29" s="31">
        <v>0</v>
      </c>
      <c r="R29" s="56">
        <f t="shared" si="7"/>
        <v>0</v>
      </c>
      <c r="S29" s="56">
        <f t="shared" si="8"/>
        <v>45000</v>
      </c>
      <c r="T29" s="57">
        <f t="shared" si="9"/>
        <v>1350000</v>
      </c>
      <c r="U29" s="56">
        <f t="shared" si="10"/>
        <v>48000</v>
      </c>
      <c r="V29" s="31">
        <v>0</v>
      </c>
      <c r="W29" s="255">
        <f t="shared" si="11"/>
        <v>0</v>
      </c>
      <c r="X29" s="256">
        <f t="shared" si="12"/>
        <v>48000</v>
      </c>
      <c r="Y29" s="257">
        <f t="shared" si="0"/>
        <v>1440000</v>
      </c>
    </row>
    <row r="30" spans="1:25" ht="89.25" x14ac:dyDescent="0.25">
      <c r="A30" s="217">
        <v>26</v>
      </c>
      <c r="B30" s="36" t="s">
        <v>179</v>
      </c>
      <c r="C30" s="36" t="s">
        <v>257</v>
      </c>
      <c r="D30" s="37" t="s">
        <v>248</v>
      </c>
      <c r="E30" s="218">
        <v>1</v>
      </c>
      <c r="F30" s="137">
        <v>151200</v>
      </c>
      <c r="G30" s="29">
        <v>0</v>
      </c>
      <c r="H30" s="56">
        <f t="shared" si="1"/>
        <v>0</v>
      </c>
      <c r="I30" s="56">
        <f t="shared" si="2"/>
        <v>151200</v>
      </c>
      <c r="J30" s="57">
        <f t="shared" si="3"/>
        <v>151200</v>
      </c>
      <c r="K30" s="134">
        <v>170000</v>
      </c>
      <c r="L30" s="31">
        <v>0</v>
      </c>
      <c r="M30" s="56">
        <f t="shared" si="4"/>
        <v>0</v>
      </c>
      <c r="N30" s="56">
        <f t="shared" si="5"/>
        <v>170000</v>
      </c>
      <c r="O30" s="57">
        <f t="shared" si="6"/>
        <v>170000</v>
      </c>
      <c r="P30" s="60">
        <v>190000</v>
      </c>
      <c r="Q30" s="31">
        <v>0</v>
      </c>
      <c r="R30" s="56">
        <f t="shared" si="7"/>
        <v>0</v>
      </c>
      <c r="S30" s="56">
        <f t="shared" si="8"/>
        <v>190000</v>
      </c>
      <c r="T30" s="57">
        <f t="shared" si="9"/>
        <v>190000</v>
      </c>
      <c r="U30" s="56">
        <f t="shared" si="10"/>
        <v>170400</v>
      </c>
      <c r="V30" s="31">
        <v>0</v>
      </c>
      <c r="W30" s="255">
        <f t="shared" si="11"/>
        <v>0</v>
      </c>
      <c r="X30" s="256">
        <f t="shared" si="12"/>
        <v>170400</v>
      </c>
      <c r="Y30" s="257">
        <f t="shared" si="0"/>
        <v>170400</v>
      </c>
    </row>
    <row r="31" spans="1:25" ht="38.25" x14ac:dyDescent="0.25">
      <c r="A31" s="217">
        <v>27</v>
      </c>
      <c r="B31" s="36" t="s">
        <v>180</v>
      </c>
      <c r="C31" s="36" t="s">
        <v>258</v>
      </c>
      <c r="D31" s="37" t="s">
        <v>248</v>
      </c>
      <c r="E31" s="218">
        <v>2</v>
      </c>
      <c r="F31" s="137">
        <v>161000</v>
      </c>
      <c r="G31" s="29">
        <v>0</v>
      </c>
      <c r="H31" s="56">
        <f t="shared" si="1"/>
        <v>0</v>
      </c>
      <c r="I31" s="56">
        <f t="shared" si="2"/>
        <v>161000</v>
      </c>
      <c r="J31" s="57">
        <f t="shared" si="3"/>
        <v>322000</v>
      </c>
      <c r="K31" s="134">
        <v>178308</v>
      </c>
      <c r="L31" s="31">
        <v>0</v>
      </c>
      <c r="M31" s="56">
        <f t="shared" si="4"/>
        <v>0</v>
      </c>
      <c r="N31" s="56">
        <f t="shared" si="5"/>
        <v>178308</v>
      </c>
      <c r="O31" s="57">
        <f t="shared" si="6"/>
        <v>356616</v>
      </c>
      <c r="P31" s="60">
        <v>200000</v>
      </c>
      <c r="Q31" s="31">
        <v>0</v>
      </c>
      <c r="R31" s="56">
        <f t="shared" si="7"/>
        <v>0</v>
      </c>
      <c r="S31" s="56">
        <f t="shared" si="8"/>
        <v>200000</v>
      </c>
      <c r="T31" s="57">
        <f t="shared" si="9"/>
        <v>400000</v>
      </c>
      <c r="U31" s="56">
        <f t="shared" si="10"/>
        <v>179769</v>
      </c>
      <c r="V31" s="31">
        <v>0</v>
      </c>
      <c r="W31" s="255">
        <f t="shared" si="11"/>
        <v>0</v>
      </c>
      <c r="X31" s="256">
        <f t="shared" si="12"/>
        <v>179769</v>
      </c>
      <c r="Y31" s="257">
        <f t="shared" si="0"/>
        <v>359538</v>
      </c>
    </row>
    <row r="32" spans="1:25" ht="51" x14ac:dyDescent="0.25">
      <c r="A32" s="217">
        <v>28</v>
      </c>
      <c r="B32" s="36" t="s">
        <v>259</v>
      </c>
      <c r="C32" s="36" t="s">
        <v>260</v>
      </c>
      <c r="D32" s="35" t="s">
        <v>181</v>
      </c>
      <c r="E32" s="218">
        <v>1</v>
      </c>
      <c r="F32" s="137">
        <v>28000</v>
      </c>
      <c r="G32" s="29">
        <v>0</v>
      </c>
      <c r="H32" s="56">
        <f t="shared" si="1"/>
        <v>0</v>
      </c>
      <c r="I32" s="56">
        <f t="shared" si="2"/>
        <v>28000</v>
      </c>
      <c r="J32" s="57">
        <f t="shared" si="3"/>
        <v>28000</v>
      </c>
      <c r="K32" s="134">
        <v>35000</v>
      </c>
      <c r="L32" s="31">
        <v>0</v>
      </c>
      <c r="M32" s="56">
        <f t="shared" si="4"/>
        <v>0</v>
      </c>
      <c r="N32" s="56">
        <f t="shared" si="5"/>
        <v>35000</v>
      </c>
      <c r="O32" s="57">
        <f t="shared" si="6"/>
        <v>35000</v>
      </c>
      <c r="P32" s="60">
        <v>50000</v>
      </c>
      <c r="Q32" s="31">
        <v>0</v>
      </c>
      <c r="R32" s="56">
        <f t="shared" si="7"/>
        <v>0</v>
      </c>
      <c r="S32" s="56">
        <f t="shared" si="8"/>
        <v>50000</v>
      </c>
      <c r="T32" s="57">
        <f t="shared" si="9"/>
        <v>50000</v>
      </c>
      <c r="U32" s="56">
        <f t="shared" si="10"/>
        <v>37667</v>
      </c>
      <c r="V32" s="31">
        <v>0</v>
      </c>
      <c r="W32" s="255">
        <f t="shared" si="11"/>
        <v>0</v>
      </c>
      <c r="X32" s="256">
        <f t="shared" si="12"/>
        <v>37667</v>
      </c>
      <c r="Y32" s="257">
        <f t="shared" si="0"/>
        <v>37667</v>
      </c>
    </row>
    <row r="33" spans="1:25" ht="127.5" x14ac:dyDescent="0.25">
      <c r="A33" s="217">
        <v>29</v>
      </c>
      <c r="B33" s="36" t="s">
        <v>182</v>
      </c>
      <c r="C33" s="36" t="s">
        <v>261</v>
      </c>
      <c r="D33" s="37" t="s">
        <v>248</v>
      </c>
      <c r="E33" s="218">
        <v>1</v>
      </c>
      <c r="F33" s="137">
        <v>330000</v>
      </c>
      <c r="G33" s="29">
        <v>0</v>
      </c>
      <c r="H33" s="56">
        <f t="shared" si="1"/>
        <v>0</v>
      </c>
      <c r="I33" s="56">
        <f t="shared" si="2"/>
        <v>330000</v>
      </c>
      <c r="J33" s="57">
        <f t="shared" si="3"/>
        <v>330000</v>
      </c>
      <c r="K33" s="134">
        <v>365000</v>
      </c>
      <c r="L33" s="31">
        <v>0</v>
      </c>
      <c r="M33" s="56">
        <f t="shared" si="4"/>
        <v>0</v>
      </c>
      <c r="N33" s="56">
        <f t="shared" si="5"/>
        <v>365000</v>
      </c>
      <c r="O33" s="57">
        <f t="shared" si="6"/>
        <v>365000</v>
      </c>
      <c r="P33" s="60">
        <v>300000</v>
      </c>
      <c r="Q33" s="31">
        <v>0</v>
      </c>
      <c r="R33" s="56">
        <f t="shared" si="7"/>
        <v>0</v>
      </c>
      <c r="S33" s="56">
        <f t="shared" si="8"/>
        <v>300000</v>
      </c>
      <c r="T33" s="57">
        <f t="shared" si="9"/>
        <v>300000</v>
      </c>
      <c r="U33" s="56">
        <f t="shared" si="10"/>
        <v>331667</v>
      </c>
      <c r="V33" s="31">
        <v>0</v>
      </c>
      <c r="W33" s="255">
        <f t="shared" si="11"/>
        <v>0</v>
      </c>
      <c r="X33" s="256">
        <f t="shared" si="12"/>
        <v>331667</v>
      </c>
      <c r="Y33" s="257">
        <f t="shared" si="0"/>
        <v>331667</v>
      </c>
    </row>
    <row r="34" spans="1:25" ht="114.75" x14ac:dyDescent="0.25">
      <c r="A34" s="217">
        <v>30</v>
      </c>
      <c r="B34" s="36" t="s">
        <v>183</v>
      </c>
      <c r="C34" s="36" t="s">
        <v>262</v>
      </c>
      <c r="D34" s="37" t="s">
        <v>263</v>
      </c>
      <c r="E34" s="218">
        <v>1</v>
      </c>
      <c r="F34" s="137">
        <v>300000</v>
      </c>
      <c r="G34" s="29">
        <v>0</v>
      </c>
      <c r="H34" s="56">
        <f t="shared" si="1"/>
        <v>0</v>
      </c>
      <c r="I34" s="56">
        <f t="shared" si="2"/>
        <v>300000</v>
      </c>
      <c r="J34" s="57">
        <f t="shared" si="3"/>
        <v>300000</v>
      </c>
      <c r="K34" s="134">
        <v>330000</v>
      </c>
      <c r="L34" s="31">
        <v>0</v>
      </c>
      <c r="M34" s="56">
        <f t="shared" si="4"/>
        <v>0</v>
      </c>
      <c r="N34" s="56">
        <f t="shared" si="5"/>
        <v>330000</v>
      </c>
      <c r="O34" s="57">
        <f t="shared" si="6"/>
        <v>330000</v>
      </c>
      <c r="P34" s="60">
        <v>326000</v>
      </c>
      <c r="Q34" s="31">
        <v>0</v>
      </c>
      <c r="R34" s="56">
        <f t="shared" si="7"/>
        <v>0</v>
      </c>
      <c r="S34" s="56">
        <f t="shared" si="8"/>
        <v>326000</v>
      </c>
      <c r="T34" s="57">
        <f t="shared" si="9"/>
        <v>326000</v>
      </c>
      <c r="U34" s="56">
        <f t="shared" si="10"/>
        <v>318667</v>
      </c>
      <c r="V34" s="31">
        <v>0</v>
      </c>
      <c r="W34" s="255">
        <f t="shared" si="11"/>
        <v>0</v>
      </c>
      <c r="X34" s="256">
        <f t="shared" si="12"/>
        <v>318667</v>
      </c>
      <c r="Y34" s="257">
        <f t="shared" si="0"/>
        <v>318667</v>
      </c>
    </row>
    <row r="35" spans="1:25" ht="89.25" x14ac:dyDescent="0.25">
      <c r="A35" s="217">
        <v>31</v>
      </c>
      <c r="B35" s="36" t="s">
        <v>184</v>
      </c>
      <c r="C35" s="36" t="s">
        <v>264</v>
      </c>
      <c r="D35" s="37" t="s">
        <v>248</v>
      </c>
      <c r="E35" s="218">
        <v>1</v>
      </c>
      <c r="F35" s="137">
        <v>300000</v>
      </c>
      <c r="G35" s="29">
        <v>0</v>
      </c>
      <c r="H35" s="56">
        <f t="shared" si="1"/>
        <v>0</v>
      </c>
      <c r="I35" s="56">
        <f t="shared" si="2"/>
        <v>300000</v>
      </c>
      <c r="J35" s="57">
        <f t="shared" si="3"/>
        <v>300000</v>
      </c>
      <c r="K35" s="134">
        <v>320000</v>
      </c>
      <c r="L35" s="31">
        <v>0</v>
      </c>
      <c r="M35" s="56">
        <f t="shared" si="4"/>
        <v>0</v>
      </c>
      <c r="N35" s="56">
        <f t="shared" si="5"/>
        <v>320000</v>
      </c>
      <c r="O35" s="57">
        <f t="shared" si="6"/>
        <v>320000</v>
      </c>
      <c r="P35" s="60">
        <v>200000</v>
      </c>
      <c r="Q35" s="31">
        <v>0</v>
      </c>
      <c r="R35" s="56">
        <f t="shared" si="7"/>
        <v>0</v>
      </c>
      <c r="S35" s="56">
        <f t="shared" si="8"/>
        <v>200000</v>
      </c>
      <c r="T35" s="57">
        <f t="shared" si="9"/>
        <v>200000</v>
      </c>
      <c r="U35" s="56">
        <f t="shared" si="10"/>
        <v>273333</v>
      </c>
      <c r="V35" s="31">
        <v>0</v>
      </c>
      <c r="W35" s="255">
        <f t="shared" si="11"/>
        <v>0</v>
      </c>
      <c r="X35" s="256">
        <f t="shared" si="12"/>
        <v>273333</v>
      </c>
      <c r="Y35" s="257">
        <f t="shared" si="0"/>
        <v>273333</v>
      </c>
    </row>
    <row r="36" spans="1:25" ht="76.5" x14ac:dyDescent="0.25">
      <c r="A36" s="217">
        <v>32</v>
      </c>
      <c r="B36" s="38" t="s">
        <v>185</v>
      </c>
      <c r="C36" s="38" t="s">
        <v>265</v>
      </c>
      <c r="D36" s="39" t="s">
        <v>266</v>
      </c>
      <c r="E36" s="218">
        <v>300</v>
      </c>
      <c r="F36" s="137">
        <v>5000</v>
      </c>
      <c r="G36" s="29">
        <v>0.05</v>
      </c>
      <c r="H36" s="56">
        <f t="shared" si="1"/>
        <v>250</v>
      </c>
      <c r="I36" s="56">
        <f t="shared" si="2"/>
        <v>5250</v>
      </c>
      <c r="J36" s="57">
        <f t="shared" si="3"/>
        <v>1575000</v>
      </c>
      <c r="K36" s="134">
        <v>6000</v>
      </c>
      <c r="L36" s="31">
        <v>0.05</v>
      </c>
      <c r="M36" s="56">
        <f t="shared" si="4"/>
        <v>300</v>
      </c>
      <c r="N36" s="56">
        <f t="shared" si="5"/>
        <v>6300</v>
      </c>
      <c r="O36" s="57">
        <f t="shared" si="6"/>
        <v>1890000</v>
      </c>
      <c r="P36" s="60">
        <v>4000</v>
      </c>
      <c r="Q36" s="31">
        <v>0.05</v>
      </c>
      <c r="R36" s="56">
        <f t="shared" si="7"/>
        <v>200</v>
      </c>
      <c r="S36" s="56">
        <f t="shared" si="8"/>
        <v>4200</v>
      </c>
      <c r="T36" s="57">
        <f t="shared" si="9"/>
        <v>1260000</v>
      </c>
      <c r="U36" s="56">
        <f t="shared" si="10"/>
        <v>5000</v>
      </c>
      <c r="V36" s="31">
        <v>0.05</v>
      </c>
      <c r="W36" s="255">
        <f t="shared" si="11"/>
        <v>250</v>
      </c>
      <c r="X36" s="256">
        <f t="shared" si="12"/>
        <v>5250</v>
      </c>
      <c r="Y36" s="257">
        <f t="shared" si="0"/>
        <v>1575000</v>
      </c>
    </row>
    <row r="37" spans="1:25" ht="89.25" x14ac:dyDescent="0.25">
      <c r="A37" s="217">
        <v>33</v>
      </c>
      <c r="B37" s="36" t="s">
        <v>186</v>
      </c>
      <c r="C37" s="36" t="s">
        <v>267</v>
      </c>
      <c r="D37" s="35" t="s">
        <v>266</v>
      </c>
      <c r="E37" s="218">
        <v>12</v>
      </c>
      <c r="F37" s="137">
        <v>42000</v>
      </c>
      <c r="G37" s="29">
        <v>0</v>
      </c>
      <c r="H37" s="56">
        <f t="shared" si="1"/>
        <v>0</v>
      </c>
      <c r="I37" s="56">
        <f t="shared" si="2"/>
        <v>42000</v>
      </c>
      <c r="J37" s="57">
        <f t="shared" si="3"/>
        <v>504000</v>
      </c>
      <c r="K37" s="134">
        <v>50000</v>
      </c>
      <c r="L37" s="31">
        <v>0</v>
      </c>
      <c r="M37" s="56">
        <f t="shared" si="4"/>
        <v>0</v>
      </c>
      <c r="N37" s="56">
        <f t="shared" si="5"/>
        <v>50000</v>
      </c>
      <c r="O37" s="57">
        <f t="shared" si="6"/>
        <v>600000</v>
      </c>
      <c r="P37" s="60">
        <v>70000</v>
      </c>
      <c r="Q37" s="31">
        <v>0</v>
      </c>
      <c r="R37" s="56">
        <f t="shared" si="7"/>
        <v>0</v>
      </c>
      <c r="S37" s="56">
        <f t="shared" si="8"/>
        <v>70000</v>
      </c>
      <c r="T37" s="57">
        <f t="shared" si="9"/>
        <v>840000</v>
      </c>
      <c r="U37" s="56">
        <f t="shared" si="10"/>
        <v>54000</v>
      </c>
      <c r="V37" s="31">
        <v>0</v>
      </c>
      <c r="W37" s="255">
        <f t="shared" si="11"/>
        <v>0</v>
      </c>
      <c r="X37" s="256">
        <f t="shared" si="12"/>
        <v>54000</v>
      </c>
      <c r="Y37" s="257">
        <f t="shared" ref="Y37:Y65" si="13">+X37*E37</f>
        <v>648000</v>
      </c>
    </row>
    <row r="38" spans="1:25" ht="63.75" x14ac:dyDescent="0.25">
      <c r="A38" s="217">
        <v>34</v>
      </c>
      <c r="B38" s="36" t="s">
        <v>187</v>
      </c>
      <c r="C38" s="36" t="s">
        <v>268</v>
      </c>
      <c r="D38" s="37" t="s">
        <v>181</v>
      </c>
      <c r="E38" s="218">
        <v>2</v>
      </c>
      <c r="F38" s="137">
        <v>177800</v>
      </c>
      <c r="G38" s="29">
        <v>0</v>
      </c>
      <c r="H38" s="56">
        <f t="shared" si="1"/>
        <v>0</v>
      </c>
      <c r="I38" s="56">
        <f t="shared" si="2"/>
        <v>177800</v>
      </c>
      <c r="J38" s="57">
        <f t="shared" si="3"/>
        <v>355600</v>
      </c>
      <c r="K38" s="134">
        <v>200000</v>
      </c>
      <c r="L38" s="31">
        <v>0</v>
      </c>
      <c r="M38" s="56">
        <f t="shared" si="4"/>
        <v>0</v>
      </c>
      <c r="N38" s="56">
        <f t="shared" si="5"/>
        <v>200000</v>
      </c>
      <c r="O38" s="57">
        <f t="shared" si="6"/>
        <v>400000</v>
      </c>
      <c r="P38" s="60">
        <v>100000</v>
      </c>
      <c r="Q38" s="31">
        <v>0</v>
      </c>
      <c r="R38" s="56">
        <f t="shared" si="7"/>
        <v>0</v>
      </c>
      <c r="S38" s="56">
        <f t="shared" si="8"/>
        <v>100000</v>
      </c>
      <c r="T38" s="57">
        <f t="shared" si="9"/>
        <v>200000</v>
      </c>
      <c r="U38" s="56">
        <f t="shared" si="10"/>
        <v>159267</v>
      </c>
      <c r="V38" s="31">
        <v>0</v>
      </c>
      <c r="W38" s="255">
        <f t="shared" si="11"/>
        <v>0</v>
      </c>
      <c r="X38" s="256">
        <f t="shared" si="12"/>
        <v>159267</v>
      </c>
      <c r="Y38" s="257">
        <f t="shared" si="13"/>
        <v>318534</v>
      </c>
    </row>
    <row r="39" spans="1:25" ht="63.75" x14ac:dyDescent="0.25">
      <c r="A39" s="217">
        <v>35</v>
      </c>
      <c r="B39" s="36" t="s">
        <v>188</v>
      </c>
      <c r="C39" s="36" t="s">
        <v>269</v>
      </c>
      <c r="D39" s="37" t="s">
        <v>270</v>
      </c>
      <c r="E39" s="218">
        <v>3</v>
      </c>
      <c r="F39" s="137">
        <v>126000</v>
      </c>
      <c r="G39" s="29">
        <v>0</v>
      </c>
      <c r="H39" s="56">
        <f t="shared" si="1"/>
        <v>0</v>
      </c>
      <c r="I39" s="56">
        <f t="shared" si="2"/>
        <v>126000</v>
      </c>
      <c r="J39" s="57">
        <f t="shared" si="3"/>
        <v>378000</v>
      </c>
      <c r="K39" s="134">
        <v>150000</v>
      </c>
      <c r="L39" s="31">
        <v>0</v>
      </c>
      <c r="M39" s="56">
        <f t="shared" si="4"/>
        <v>0</v>
      </c>
      <c r="N39" s="56">
        <f t="shared" si="5"/>
        <v>150000</v>
      </c>
      <c r="O39" s="57">
        <f t="shared" si="6"/>
        <v>450000</v>
      </c>
      <c r="P39" s="60">
        <v>120000</v>
      </c>
      <c r="Q39" s="31">
        <v>0</v>
      </c>
      <c r="R39" s="56">
        <f t="shared" si="7"/>
        <v>0</v>
      </c>
      <c r="S39" s="56">
        <f t="shared" si="8"/>
        <v>120000</v>
      </c>
      <c r="T39" s="57">
        <f t="shared" si="9"/>
        <v>360000</v>
      </c>
      <c r="U39" s="56">
        <f t="shared" si="10"/>
        <v>132000</v>
      </c>
      <c r="V39" s="31">
        <v>0</v>
      </c>
      <c r="W39" s="255">
        <f t="shared" si="11"/>
        <v>0</v>
      </c>
      <c r="X39" s="256">
        <f t="shared" si="12"/>
        <v>132000</v>
      </c>
      <c r="Y39" s="257">
        <f t="shared" si="13"/>
        <v>396000</v>
      </c>
    </row>
    <row r="40" spans="1:25" ht="63.75" x14ac:dyDescent="0.25">
      <c r="A40" s="217">
        <v>36</v>
      </c>
      <c r="B40" s="36" t="s">
        <v>189</v>
      </c>
      <c r="C40" s="36" t="s">
        <v>271</v>
      </c>
      <c r="D40" s="40" t="s">
        <v>272</v>
      </c>
      <c r="E40" s="218">
        <v>1</v>
      </c>
      <c r="F40" s="137">
        <v>250000</v>
      </c>
      <c r="G40" s="29">
        <v>0.19</v>
      </c>
      <c r="H40" s="56">
        <f t="shared" si="1"/>
        <v>47500</v>
      </c>
      <c r="I40" s="56">
        <f t="shared" si="2"/>
        <v>297500</v>
      </c>
      <c r="J40" s="57">
        <f t="shared" si="3"/>
        <v>297500</v>
      </c>
      <c r="K40" s="134">
        <v>275000</v>
      </c>
      <c r="L40" s="31">
        <v>0.19</v>
      </c>
      <c r="M40" s="56">
        <f t="shared" si="4"/>
        <v>52250</v>
      </c>
      <c r="N40" s="56">
        <f t="shared" si="5"/>
        <v>327250</v>
      </c>
      <c r="O40" s="57">
        <f t="shared" si="6"/>
        <v>327250</v>
      </c>
      <c r="P40" s="60">
        <v>200000</v>
      </c>
      <c r="Q40" s="31">
        <v>0.19</v>
      </c>
      <c r="R40" s="56">
        <f t="shared" si="7"/>
        <v>38000</v>
      </c>
      <c r="S40" s="56">
        <f t="shared" si="8"/>
        <v>238000</v>
      </c>
      <c r="T40" s="57">
        <f t="shared" si="9"/>
        <v>238000</v>
      </c>
      <c r="U40" s="56">
        <f t="shared" si="10"/>
        <v>241667</v>
      </c>
      <c r="V40" s="31">
        <v>0.19</v>
      </c>
      <c r="W40" s="255">
        <f t="shared" si="11"/>
        <v>45917</v>
      </c>
      <c r="X40" s="256">
        <f t="shared" si="12"/>
        <v>287584</v>
      </c>
      <c r="Y40" s="257">
        <f t="shared" si="13"/>
        <v>287584</v>
      </c>
    </row>
    <row r="41" spans="1:25" ht="25.5" x14ac:dyDescent="0.25">
      <c r="A41" s="217">
        <v>37</v>
      </c>
      <c r="B41" s="36" t="s">
        <v>273</v>
      </c>
      <c r="C41" s="36" t="s">
        <v>274</v>
      </c>
      <c r="D41" s="40" t="s">
        <v>275</v>
      </c>
      <c r="E41" s="218">
        <v>2</v>
      </c>
      <c r="F41" s="137">
        <v>70000</v>
      </c>
      <c r="G41" s="29">
        <v>0.19</v>
      </c>
      <c r="H41" s="56">
        <f t="shared" si="1"/>
        <v>13300</v>
      </c>
      <c r="I41" s="56">
        <f t="shared" si="2"/>
        <v>83300</v>
      </c>
      <c r="J41" s="57">
        <f t="shared" si="3"/>
        <v>166600</v>
      </c>
      <c r="K41" s="134">
        <v>70000</v>
      </c>
      <c r="L41" s="31">
        <v>0.19</v>
      </c>
      <c r="M41" s="56">
        <f t="shared" si="4"/>
        <v>13300</v>
      </c>
      <c r="N41" s="56">
        <f t="shared" si="5"/>
        <v>83300</v>
      </c>
      <c r="O41" s="57">
        <f t="shared" si="6"/>
        <v>166600</v>
      </c>
      <c r="P41" s="60">
        <v>35000</v>
      </c>
      <c r="Q41" s="31">
        <v>0.19</v>
      </c>
      <c r="R41" s="56">
        <f t="shared" si="7"/>
        <v>6650</v>
      </c>
      <c r="S41" s="56">
        <f t="shared" si="8"/>
        <v>41650</v>
      </c>
      <c r="T41" s="57">
        <f t="shared" si="9"/>
        <v>83300</v>
      </c>
      <c r="U41" s="56">
        <f t="shared" si="10"/>
        <v>58333</v>
      </c>
      <c r="V41" s="31">
        <v>0.19</v>
      </c>
      <c r="W41" s="255">
        <f t="shared" si="11"/>
        <v>11083</v>
      </c>
      <c r="X41" s="256">
        <f t="shared" si="12"/>
        <v>69416</v>
      </c>
      <c r="Y41" s="257">
        <f t="shared" si="13"/>
        <v>138832</v>
      </c>
    </row>
    <row r="42" spans="1:25" ht="76.5" x14ac:dyDescent="0.25">
      <c r="A42" s="217">
        <v>38</v>
      </c>
      <c r="B42" s="36" t="s">
        <v>190</v>
      </c>
      <c r="C42" s="36" t="s">
        <v>276</v>
      </c>
      <c r="D42" s="40" t="s">
        <v>13</v>
      </c>
      <c r="E42" s="218">
        <v>3652</v>
      </c>
      <c r="F42" s="137">
        <v>2300</v>
      </c>
      <c r="G42" s="29">
        <v>0.19</v>
      </c>
      <c r="H42" s="56">
        <f t="shared" si="1"/>
        <v>437</v>
      </c>
      <c r="I42" s="56">
        <f t="shared" si="2"/>
        <v>2737</v>
      </c>
      <c r="J42" s="57">
        <f t="shared" si="3"/>
        <v>9995524</v>
      </c>
      <c r="K42" s="134">
        <v>2700</v>
      </c>
      <c r="L42" s="31">
        <v>0.19</v>
      </c>
      <c r="M42" s="56">
        <f t="shared" si="4"/>
        <v>513</v>
      </c>
      <c r="N42" s="56">
        <f t="shared" si="5"/>
        <v>3213</v>
      </c>
      <c r="O42" s="57">
        <f t="shared" si="6"/>
        <v>11733876</v>
      </c>
      <c r="P42" s="60">
        <v>2000</v>
      </c>
      <c r="Q42" s="31">
        <v>0.19</v>
      </c>
      <c r="R42" s="56">
        <f t="shared" si="7"/>
        <v>380</v>
      </c>
      <c r="S42" s="56">
        <f t="shared" si="8"/>
        <v>2380</v>
      </c>
      <c r="T42" s="57">
        <f t="shared" si="9"/>
        <v>8691760</v>
      </c>
      <c r="U42" s="56">
        <f t="shared" si="10"/>
        <v>2333</v>
      </c>
      <c r="V42" s="31">
        <v>0.19</v>
      </c>
      <c r="W42" s="255">
        <f t="shared" si="11"/>
        <v>443</v>
      </c>
      <c r="X42" s="256">
        <f t="shared" si="12"/>
        <v>2776</v>
      </c>
      <c r="Y42" s="257">
        <f t="shared" si="13"/>
        <v>10137952</v>
      </c>
    </row>
    <row r="43" spans="1:25" ht="114.75" x14ac:dyDescent="0.25">
      <c r="A43" s="217">
        <v>39</v>
      </c>
      <c r="B43" s="36" t="s">
        <v>191</v>
      </c>
      <c r="C43" s="36" t="s">
        <v>277</v>
      </c>
      <c r="D43" s="37" t="s">
        <v>192</v>
      </c>
      <c r="E43" s="218">
        <v>14</v>
      </c>
      <c r="F43" s="137">
        <v>134500</v>
      </c>
      <c r="G43" s="29">
        <v>0</v>
      </c>
      <c r="H43" s="56">
        <f t="shared" si="1"/>
        <v>0</v>
      </c>
      <c r="I43" s="56">
        <f t="shared" si="2"/>
        <v>134500</v>
      </c>
      <c r="J43" s="57">
        <f t="shared" si="3"/>
        <v>1883000</v>
      </c>
      <c r="K43" s="134">
        <v>120000</v>
      </c>
      <c r="L43" s="31">
        <v>0</v>
      </c>
      <c r="M43" s="56">
        <f t="shared" si="4"/>
        <v>0</v>
      </c>
      <c r="N43" s="56">
        <f t="shared" si="5"/>
        <v>120000</v>
      </c>
      <c r="O43" s="57">
        <f t="shared" si="6"/>
        <v>1680000</v>
      </c>
      <c r="P43" s="60">
        <v>100000</v>
      </c>
      <c r="Q43" s="31">
        <v>0</v>
      </c>
      <c r="R43" s="56">
        <f t="shared" si="7"/>
        <v>0</v>
      </c>
      <c r="S43" s="56">
        <f t="shared" si="8"/>
        <v>100000</v>
      </c>
      <c r="T43" s="57">
        <f t="shared" si="9"/>
        <v>1400000</v>
      </c>
      <c r="U43" s="56">
        <f t="shared" si="10"/>
        <v>118167</v>
      </c>
      <c r="V43" s="31">
        <v>0</v>
      </c>
      <c r="W43" s="255">
        <f t="shared" si="11"/>
        <v>0</v>
      </c>
      <c r="X43" s="256">
        <f t="shared" si="12"/>
        <v>118167</v>
      </c>
      <c r="Y43" s="257">
        <f t="shared" si="13"/>
        <v>1654338</v>
      </c>
    </row>
    <row r="44" spans="1:25" ht="140.25" x14ac:dyDescent="0.25">
      <c r="A44" s="217">
        <v>40</v>
      </c>
      <c r="B44" s="36" t="s">
        <v>193</v>
      </c>
      <c r="C44" s="36" t="s">
        <v>278</v>
      </c>
      <c r="D44" s="37" t="s">
        <v>270</v>
      </c>
      <c r="E44" s="218">
        <v>1</v>
      </c>
      <c r="F44" s="137">
        <v>353382</v>
      </c>
      <c r="G44" s="29">
        <v>0.19</v>
      </c>
      <c r="H44" s="56">
        <f t="shared" si="1"/>
        <v>67142.58</v>
      </c>
      <c r="I44" s="56">
        <f t="shared" si="2"/>
        <v>420524.58</v>
      </c>
      <c r="J44" s="57">
        <f t="shared" si="3"/>
        <v>420524.58</v>
      </c>
      <c r="K44" s="134">
        <v>300000</v>
      </c>
      <c r="L44" s="31">
        <v>0.19</v>
      </c>
      <c r="M44" s="56">
        <f t="shared" si="4"/>
        <v>57000</v>
      </c>
      <c r="N44" s="56">
        <f t="shared" si="5"/>
        <v>357000</v>
      </c>
      <c r="O44" s="57">
        <f t="shared" si="6"/>
        <v>357000</v>
      </c>
      <c r="P44" s="60">
        <v>270000</v>
      </c>
      <c r="Q44" s="31">
        <v>0.19</v>
      </c>
      <c r="R44" s="56">
        <f t="shared" si="7"/>
        <v>51300</v>
      </c>
      <c r="S44" s="56">
        <f t="shared" si="8"/>
        <v>321300</v>
      </c>
      <c r="T44" s="57">
        <f t="shared" si="9"/>
        <v>321300</v>
      </c>
      <c r="U44" s="56">
        <f t="shared" si="10"/>
        <v>307794</v>
      </c>
      <c r="V44" s="31">
        <v>0.19</v>
      </c>
      <c r="W44" s="255">
        <f t="shared" si="11"/>
        <v>58481</v>
      </c>
      <c r="X44" s="256">
        <f t="shared" si="12"/>
        <v>366275</v>
      </c>
      <c r="Y44" s="257">
        <f t="shared" si="13"/>
        <v>366275</v>
      </c>
    </row>
    <row r="45" spans="1:25" ht="76.5" x14ac:dyDescent="0.25">
      <c r="A45" s="217">
        <v>41</v>
      </c>
      <c r="B45" s="36" t="s">
        <v>279</v>
      </c>
      <c r="C45" s="36" t="s">
        <v>280</v>
      </c>
      <c r="D45" s="37" t="s">
        <v>13</v>
      </c>
      <c r="E45" s="218">
        <v>1</v>
      </c>
      <c r="F45" s="137">
        <v>261765</v>
      </c>
      <c r="G45" s="29">
        <v>0.19</v>
      </c>
      <c r="H45" s="56">
        <f t="shared" si="1"/>
        <v>49735.35</v>
      </c>
      <c r="I45" s="56">
        <f t="shared" si="2"/>
        <v>311500.34999999998</v>
      </c>
      <c r="J45" s="57">
        <f t="shared" si="3"/>
        <v>311500.34999999998</v>
      </c>
      <c r="K45" s="134">
        <v>290000</v>
      </c>
      <c r="L45" s="31">
        <v>0.19</v>
      </c>
      <c r="M45" s="56">
        <f t="shared" si="4"/>
        <v>55100</v>
      </c>
      <c r="N45" s="56">
        <f t="shared" si="5"/>
        <v>345100</v>
      </c>
      <c r="O45" s="57">
        <f t="shared" si="6"/>
        <v>345100</v>
      </c>
      <c r="P45" s="60">
        <v>250000</v>
      </c>
      <c r="Q45" s="31">
        <v>0.19</v>
      </c>
      <c r="R45" s="56">
        <f t="shared" si="7"/>
        <v>47500</v>
      </c>
      <c r="S45" s="56">
        <f t="shared" si="8"/>
        <v>297500</v>
      </c>
      <c r="T45" s="57">
        <f t="shared" si="9"/>
        <v>297500</v>
      </c>
      <c r="U45" s="56">
        <f t="shared" si="10"/>
        <v>267255</v>
      </c>
      <c r="V45" s="31">
        <v>0.19</v>
      </c>
      <c r="W45" s="255">
        <f t="shared" si="11"/>
        <v>50778</v>
      </c>
      <c r="X45" s="256">
        <f t="shared" si="12"/>
        <v>318033</v>
      </c>
      <c r="Y45" s="257">
        <f t="shared" si="13"/>
        <v>318033</v>
      </c>
    </row>
    <row r="46" spans="1:25" ht="25.5" x14ac:dyDescent="0.25">
      <c r="A46" s="217">
        <v>42</v>
      </c>
      <c r="B46" s="36" t="s">
        <v>281</v>
      </c>
      <c r="C46" s="36" t="s">
        <v>282</v>
      </c>
      <c r="D46" s="37" t="s">
        <v>13</v>
      </c>
      <c r="E46" s="218">
        <v>3</v>
      </c>
      <c r="F46" s="137">
        <v>29916</v>
      </c>
      <c r="G46" s="29">
        <v>0.19</v>
      </c>
      <c r="H46" s="56">
        <f t="shared" si="1"/>
        <v>5684.04</v>
      </c>
      <c r="I46" s="56">
        <f t="shared" si="2"/>
        <v>35600.04</v>
      </c>
      <c r="J46" s="57">
        <f t="shared" si="3"/>
        <v>106800.12</v>
      </c>
      <c r="K46" s="134">
        <v>25000</v>
      </c>
      <c r="L46" s="31">
        <v>0.19</v>
      </c>
      <c r="M46" s="56">
        <f t="shared" si="4"/>
        <v>4750</v>
      </c>
      <c r="N46" s="56">
        <f t="shared" si="5"/>
        <v>29750</v>
      </c>
      <c r="O46" s="57">
        <f t="shared" si="6"/>
        <v>89250</v>
      </c>
      <c r="P46" s="60">
        <v>20000</v>
      </c>
      <c r="Q46" s="31">
        <v>0.19</v>
      </c>
      <c r="R46" s="56">
        <f t="shared" si="7"/>
        <v>3800</v>
      </c>
      <c r="S46" s="56">
        <f t="shared" si="8"/>
        <v>23800</v>
      </c>
      <c r="T46" s="57">
        <f t="shared" si="9"/>
        <v>71400</v>
      </c>
      <c r="U46" s="56">
        <f t="shared" si="10"/>
        <v>24972</v>
      </c>
      <c r="V46" s="31">
        <v>0.19</v>
      </c>
      <c r="W46" s="255">
        <f t="shared" si="11"/>
        <v>4745</v>
      </c>
      <c r="X46" s="256">
        <f t="shared" si="12"/>
        <v>29717</v>
      </c>
      <c r="Y46" s="257">
        <f t="shared" si="13"/>
        <v>89151</v>
      </c>
    </row>
    <row r="47" spans="1:25" ht="51" x14ac:dyDescent="0.25">
      <c r="A47" s="217">
        <v>43</v>
      </c>
      <c r="B47" s="36" t="s">
        <v>283</v>
      </c>
      <c r="C47" s="36" t="s">
        <v>284</v>
      </c>
      <c r="D47" s="37" t="s">
        <v>13</v>
      </c>
      <c r="E47" s="218">
        <v>2</v>
      </c>
      <c r="F47" s="137">
        <v>149580</v>
      </c>
      <c r="G47" s="29">
        <v>0.19</v>
      </c>
      <c r="H47" s="56">
        <f t="shared" si="1"/>
        <v>28420.2</v>
      </c>
      <c r="I47" s="56">
        <f t="shared" si="2"/>
        <v>178000.2</v>
      </c>
      <c r="J47" s="57">
        <f t="shared" si="3"/>
        <v>356000.4</v>
      </c>
      <c r="K47" s="134">
        <v>150000</v>
      </c>
      <c r="L47" s="31">
        <v>0.19</v>
      </c>
      <c r="M47" s="56">
        <f t="shared" si="4"/>
        <v>28500</v>
      </c>
      <c r="N47" s="56">
        <f t="shared" si="5"/>
        <v>178500</v>
      </c>
      <c r="O47" s="57">
        <f t="shared" si="6"/>
        <v>357000</v>
      </c>
      <c r="P47" s="60">
        <v>100000</v>
      </c>
      <c r="Q47" s="31">
        <v>0.19</v>
      </c>
      <c r="R47" s="56">
        <f t="shared" si="7"/>
        <v>19000</v>
      </c>
      <c r="S47" s="56">
        <f t="shared" si="8"/>
        <v>119000</v>
      </c>
      <c r="T47" s="57">
        <f t="shared" si="9"/>
        <v>238000</v>
      </c>
      <c r="U47" s="56">
        <f t="shared" si="10"/>
        <v>133193</v>
      </c>
      <c r="V47" s="31">
        <v>0.19</v>
      </c>
      <c r="W47" s="255">
        <f t="shared" si="11"/>
        <v>25307</v>
      </c>
      <c r="X47" s="256">
        <f t="shared" si="12"/>
        <v>158500</v>
      </c>
      <c r="Y47" s="257">
        <f t="shared" si="13"/>
        <v>317000</v>
      </c>
    </row>
    <row r="48" spans="1:25" ht="25.5" x14ac:dyDescent="0.25">
      <c r="A48" s="217">
        <v>44</v>
      </c>
      <c r="B48" s="36" t="s">
        <v>285</v>
      </c>
      <c r="C48" s="36" t="s">
        <v>286</v>
      </c>
      <c r="D48" s="37" t="s">
        <v>13</v>
      </c>
      <c r="E48" s="218">
        <v>2</v>
      </c>
      <c r="F48" s="137">
        <v>380000</v>
      </c>
      <c r="G48" s="29">
        <v>0.19</v>
      </c>
      <c r="H48" s="56">
        <f t="shared" si="1"/>
        <v>72200</v>
      </c>
      <c r="I48" s="56">
        <f t="shared" si="2"/>
        <v>452200</v>
      </c>
      <c r="J48" s="57">
        <f t="shared" si="3"/>
        <v>904400</v>
      </c>
      <c r="K48" s="134">
        <v>400000</v>
      </c>
      <c r="L48" s="31">
        <v>0.19</v>
      </c>
      <c r="M48" s="56">
        <f t="shared" si="4"/>
        <v>76000</v>
      </c>
      <c r="N48" s="56">
        <f t="shared" si="5"/>
        <v>476000</v>
      </c>
      <c r="O48" s="57">
        <f t="shared" si="6"/>
        <v>952000</v>
      </c>
      <c r="P48" s="60">
        <v>300000</v>
      </c>
      <c r="Q48" s="31">
        <v>0.19</v>
      </c>
      <c r="R48" s="56">
        <f t="shared" si="7"/>
        <v>57000</v>
      </c>
      <c r="S48" s="56">
        <f t="shared" si="8"/>
        <v>357000</v>
      </c>
      <c r="T48" s="57">
        <f t="shared" si="9"/>
        <v>714000</v>
      </c>
      <c r="U48" s="56">
        <f t="shared" si="10"/>
        <v>360000</v>
      </c>
      <c r="V48" s="31">
        <v>0.19</v>
      </c>
      <c r="W48" s="255">
        <f t="shared" si="11"/>
        <v>68400</v>
      </c>
      <c r="X48" s="256">
        <f t="shared" si="12"/>
        <v>428400</v>
      </c>
      <c r="Y48" s="257">
        <f t="shared" si="13"/>
        <v>856800</v>
      </c>
    </row>
    <row r="49" spans="1:26" ht="38.25" x14ac:dyDescent="0.25">
      <c r="A49" s="217">
        <v>45</v>
      </c>
      <c r="B49" s="36" t="s">
        <v>194</v>
      </c>
      <c r="C49" s="36"/>
      <c r="D49" s="37" t="s">
        <v>13</v>
      </c>
      <c r="E49" s="218">
        <v>1</v>
      </c>
      <c r="F49" s="137">
        <v>650000</v>
      </c>
      <c r="G49" s="29">
        <v>0.19</v>
      </c>
      <c r="H49" s="56">
        <f t="shared" si="1"/>
        <v>123500</v>
      </c>
      <c r="I49" s="56">
        <f t="shared" si="2"/>
        <v>773500</v>
      </c>
      <c r="J49" s="57">
        <f t="shared" si="3"/>
        <v>773500</v>
      </c>
      <c r="K49" s="134">
        <v>750000</v>
      </c>
      <c r="L49" s="31">
        <v>0.19</v>
      </c>
      <c r="M49" s="56">
        <f t="shared" si="4"/>
        <v>142500</v>
      </c>
      <c r="N49" s="56">
        <f t="shared" si="5"/>
        <v>892500</v>
      </c>
      <c r="O49" s="57">
        <f t="shared" si="6"/>
        <v>892500</v>
      </c>
      <c r="P49" s="60">
        <v>520000</v>
      </c>
      <c r="Q49" s="31">
        <v>0.19</v>
      </c>
      <c r="R49" s="56">
        <f t="shared" si="7"/>
        <v>98800</v>
      </c>
      <c r="S49" s="56">
        <f t="shared" si="8"/>
        <v>618800</v>
      </c>
      <c r="T49" s="57">
        <f t="shared" si="9"/>
        <v>618800</v>
      </c>
      <c r="U49" s="56">
        <f t="shared" si="10"/>
        <v>640000</v>
      </c>
      <c r="V49" s="31">
        <v>0.19</v>
      </c>
      <c r="W49" s="255">
        <f t="shared" si="11"/>
        <v>121600</v>
      </c>
      <c r="X49" s="256">
        <f t="shared" si="12"/>
        <v>761600</v>
      </c>
      <c r="Y49" s="257">
        <f t="shared" si="13"/>
        <v>761600</v>
      </c>
    </row>
    <row r="50" spans="1:26" ht="54" customHeight="1" x14ac:dyDescent="0.25">
      <c r="A50" s="217">
        <v>46</v>
      </c>
      <c r="B50" s="36" t="s">
        <v>195</v>
      </c>
      <c r="C50" s="36" t="s">
        <v>287</v>
      </c>
      <c r="D50" s="40" t="s">
        <v>288</v>
      </c>
      <c r="E50" s="218">
        <v>5</v>
      </c>
      <c r="F50" s="137">
        <v>80100</v>
      </c>
      <c r="G50" s="29">
        <v>0.19</v>
      </c>
      <c r="H50" s="56">
        <f>+F50*G50</f>
        <v>15219</v>
      </c>
      <c r="I50" s="56">
        <f>+F50+H50</f>
        <v>95319</v>
      </c>
      <c r="J50" s="57">
        <f t="shared" si="3"/>
        <v>476595</v>
      </c>
      <c r="K50" s="134">
        <v>80000</v>
      </c>
      <c r="L50" s="31">
        <v>0.19</v>
      </c>
      <c r="M50" s="56">
        <f t="shared" si="4"/>
        <v>15200</v>
      </c>
      <c r="N50" s="56">
        <f t="shared" si="5"/>
        <v>95200</v>
      </c>
      <c r="O50" s="57">
        <f t="shared" si="6"/>
        <v>476000</v>
      </c>
      <c r="P50" s="60">
        <v>150000</v>
      </c>
      <c r="Q50" s="31">
        <v>0.19</v>
      </c>
      <c r="R50" s="56">
        <f t="shared" si="7"/>
        <v>28500</v>
      </c>
      <c r="S50" s="56">
        <f t="shared" si="8"/>
        <v>178500</v>
      </c>
      <c r="T50" s="57">
        <f t="shared" si="9"/>
        <v>892500</v>
      </c>
      <c r="U50" s="56">
        <f t="shared" si="10"/>
        <v>103367</v>
      </c>
      <c r="V50" s="31">
        <v>0.19</v>
      </c>
      <c r="W50" s="255">
        <f t="shared" si="11"/>
        <v>19640</v>
      </c>
      <c r="X50" s="256">
        <f t="shared" si="12"/>
        <v>123007</v>
      </c>
      <c r="Y50" s="257">
        <f t="shared" si="13"/>
        <v>615035</v>
      </c>
    </row>
    <row r="51" spans="1:26" ht="26.25" thickBot="1" x14ac:dyDescent="0.3">
      <c r="A51" s="217">
        <v>47</v>
      </c>
      <c r="B51" s="36" t="s">
        <v>289</v>
      </c>
      <c r="C51" s="36" t="s">
        <v>290</v>
      </c>
      <c r="D51" s="37" t="s">
        <v>37</v>
      </c>
      <c r="E51" s="218">
        <v>30</v>
      </c>
      <c r="F51" s="138">
        <v>5101</v>
      </c>
      <c r="G51" s="50">
        <v>0.19</v>
      </c>
      <c r="H51" s="56">
        <f>+F51*G51</f>
        <v>969.19</v>
      </c>
      <c r="I51" s="56">
        <f t="shared" si="2"/>
        <v>6070.1900000000005</v>
      </c>
      <c r="J51" s="57">
        <f>+I51*E51</f>
        <v>182105.7</v>
      </c>
      <c r="K51" s="135">
        <v>10000</v>
      </c>
      <c r="L51" s="51">
        <v>0.19</v>
      </c>
      <c r="M51" s="56">
        <f t="shared" si="4"/>
        <v>1900</v>
      </c>
      <c r="N51" s="56">
        <f t="shared" si="5"/>
        <v>11900</v>
      </c>
      <c r="O51" s="57">
        <f t="shared" si="6"/>
        <v>357000</v>
      </c>
      <c r="P51" s="61">
        <v>9000</v>
      </c>
      <c r="Q51" s="51">
        <v>0.19</v>
      </c>
      <c r="R51" s="56">
        <f t="shared" si="7"/>
        <v>1710</v>
      </c>
      <c r="S51" s="56">
        <f t="shared" si="8"/>
        <v>10710</v>
      </c>
      <c r="T51" s="57">
        <f t="shared" si="9"/>
        <v>321300</v>
      </c>
      <c r="U51" s="56">
        <f t="shared" si="10"/>
        <v>8034</v>
      </c>
      <c r="V51" s="51">
        <v>0.19</v>
      </c>
      <c r="W51" s="255">
        <f t="shared" si="11"/>
        <v>1526</v>
      </c>
      <c r="X51" s="256">
        <f t="shared" si="12"/>
        <v>9560</v>
      </c>
      <c r="Y51" s="257">
        <f t="shared" si="13"/>
        <v>286800</v>
      </c>
    </row>
    <row r="52" spans="1:26" ht="25.5" x14ac:dyDescent="0.25">
      <c r="A52" s="217">
        <v>48</v>
      </c>
      <c r="B52" s="36" t="s">
        <v>196</v>
      </c>
      <c r="C52" s="34" t="s">
        <v>291</v>
      </c>
      <c r="D52" s="37" t="s">
        <v>13</v>
      </c>
      <c r="E52" s="190">
        <v>100</v>
      </c>
      <c r="F52" s="203">
        <v>8000</v>
      </c>
      <c r="G52" s="53">
        <v>0</v>
      </c>
      <c r="H52" s="56">
        <f t="shared" si="1"/>
        <v>0</v>
      </c>
      <c r="I52" s="56">
        <f t="shared" si="2"/>
        <v>8000</v>
      </c>
      <c r="J52" s="57">
        <f t="shared" si="3"/>
        <v>800000</v>
      </c>
      <c r="K52" s="136">
        <v>5000</v>
      </c>
      <c r="L52" s="53">
        <v>0</v>
      </c>
      <c r="M52" s="56">
        <f t="shared" si="4"/>
        <v>0</v>
      </c>
      <c r="N52" s="56">
        <f t="shared" si="5"/>
        <v>5000</v>
      </c>
      <c r="O52" s="57">
        <f t="shared" si="6"/>
        <v>500000</v>
      </c>
      <c r="P52" s="62">
        <v>5800</v>
      </c>
      <c r="Q52" s="53">
        <v>0</v>
      </c>
      <c r="R52" s="56">
        <f t="shared" si="7"/>
        <v>0</v>
      </c>
      <c r="S52" s="56">
        <f t="shared" si="8"/>
        <v>5800</v>
      </c>
      <c r="T52" s="57">
        <f t="shared" si="9"/>
        <v>580000</v>
      </c>
      <c r="U52" s="56">
        <f t="shared" si="10"/>
        <v>6267</v>
      </c>
      <c r="V52" s="53">
        <v>0</v>
      </c>
      <c r="W52" s="255">
        <f t="shared" si="11"/>
        <v>0</v>
      </c>
      <c r="X52" s="256">
        <f t="shared" si="12"/>
        <v>6267</v>
      </c>
      <c r="Y52" s="257">
        <f t="shared" si="13"/>
        <v>626700</v>
      </c>
    </row>
    <row r="53" spans="1:26" ht="25.5" x14ac:dyDescent="0.25">
      <c r="A53" s="217">
        <v>49</v>
      </c>
      <c r="B53" s="36" t="s">
        <v>197</v>
      </c>
      <c r="C53" s="34" t="s">
        <v>291</v>
      </c>
      <c r="D53" s="37" t="s">
        <v>13</v>
      </c>
      <c r="E53" s="190">
        <v>100</v>
      </c>
      <c r="F53" s="137">
        <v>8000</v>
      </c>
      <c r="G53" s="29">
        <v>0</v>
      </c>
      <c r="H53" s="56">
        <f t="shared" si="1"/>
        <v>0</v>
      </c>
      <c r="I53" s="56">
        <f t="shared" si="2"/>
        <v>8000</v>
      </c>
      <c r="J53" s="57">
        <f t="shared" si="3"/>
        <v>800000</v>
      </c>
      <c r="K53" s="134">
        <v>5000</v>
      </c>
      <c r="L53" s="29">
        <v>0</v>
      </c>
      <c r="M53" s="56">
        <f t="shared" si="4"/>
        <v>0</v>
      </c>
      <c r="N53" s="56">
        <f t="shared" si="5"/>
        <v>5000</v>
      </c>
      <c r="O53" s="57">
        <f t="shared" si="6"/>
        <v>500000</v>
      </c>
      <c r="P53" s="59">
        <v>4000</v>
      </c>
      <c r="Q53" s="29">
        <v>0</v>
      </c>
      <c r="R53" s="56">
        <f t="shared" si="7"/>
        <v>0</v>
      </c>
      <c r="S53" s="56">
        <f t="shared" si="8"/>
        <v>4000</v>
      </c>
      <c r="T53" s="57">
        <f t="shared" si="9"/>
        <v>400000</v>
      </c>
      <c r="U53" s="56">
        <f t="shared" si="10"/>
        <v>5667</v>
      </c>
      <c r="V53" s="29">
        <v>0</v>
      </c>
      <c r="W53" s="255">
        <f t="shared" si="11"/>
        <v>0</v>
      </c>
      <c r="X53" s="256">
        <f t="shared" si="12"/>
        <v>5667</v>
      </c>
      <c r="Y53" s="257">
        <f t="shared" si="13"/>
        <v>566700</v>
      </c>
    </row>
    <row r="54" spans="1:26" ht="25.5" x14ac:dyDescent="0.25">
      <c r="A54" s="217">
        <v>50</v>
      </c>
      <c r="B54" s="36" t="s">
        <v>198</v>
      </c>
      <c r="C54" s="34" t="s">
        <v>291</v>
      </c>
      <c r="D54" s="37" t="s">
        <v>13</v>
      </c>
      <c r="E54" s="190">
        <v>100</v>
      </c>
      <c r="F54" s="137">
        <v>8000</v>
      </c>
      <c r="G54" s="29">
        <v>0</v>
      </c>
      <c r="H54" s="56">
        <f t="shared" si="1"/>
        <v>0</v>
      </c>
      <c r="I54" s="56">
        <f t="shared" si="2"/>
        <v>8000</v>
      </c>
      <c r="J54" s="57">
        <f t="shared" si="3"/>
        <v>800000</v>
      </c>
      <c r="K54" s="134">
        <v>5000</v>
      </c>
      <c r="L54" s="29">
        <v>0</v>
      </c>
      <c r="M54" s="56">
        <f t="shared" si="4"/>
        <v>0</v>
      </c>
      <c r="N54" s="56">
        <f t="shared" si="5"/>
        <v>5000</v>
      </c>
      <c r="O54" s="57">
        <f t="shared" si="6"/>
        <v>500000</v>
      </c>
      <c r="P54" s="59">
        <v>5800</v>
      </c>
      <c r="Q54" s="29">
        <v>0</v>
      </c>
      <c r="R54" s="56">
        <f t="shared" si="7"/>
        <v>0</v>
      </c>
      <c r="S54" s="56">
        <f t="shared" si="8"/>
        <v>5800</v>
      </c>
      <c r="T54" s="57">
        <f t="shared" si="9"/>
        <v>580000</v>
      </c>
      <c r="U54" s="56">
        <f t="shared" si="10"/>
        <v>6267</v>
      </c>
      <c r="V54" s="29">
        <v>0</v>
      </c>
      <c r="W54" s="255">
        <f t="shared" si="11"/>
        <v>0</v>
      </c>
      <c r="X54" s="256">
        <f t="shared" si="12"/>
        <v>6267</v>
      </c>
      <c r="Y54" s="257">
        <f t="shared" si="13"/>
        <v>626700</v>
      </c>
    </row>
    <row r="55" spans="1:26" ht="25.5" x14ac:dyDescent="0.25">
      <c r="A55" s="217">
        <v>51</v>
      </c>
      <c r="B55" s="36" t="s">
        <v>199</v>
      </c>
      <c r="C55" s="34" t="s">
        <v>292</v>
      </c>
      <c r="D55" s="37" t="s">
        <v>13</v>
      </c>
      <c r="E55" s="190">
        <v>51</v>
      </c>
      <c r="F55" s="137">
        <v>8000</v>
      </c>
      <c r="G55" s="29">
        <v>0</v>
      </c>
      <c r="H55" s="56">
        <f t="shared" si="1"/>
        <v>0</v>
      </c>
      <c r="I55" s="56">
        <f t="shared" si="2"/>
        <v>8000</v>
      </c>
      <c r="J55" s="57">
        <f t="shared" si="3"/>
        <v>408000</v>
      </c>
      <c r="K55" s="134">
        <v>5000</v>
      </c>
      <c r="L55" s="29">
        <v>0</v>
      </c>
      <c r="M55" s="56">
        <f t="shared" si="4"/>
        <v>0</v>
      </c>
      <c r="N55" s="56">
        <f t="shared" si="5"/>
        <v>5000</v>
      </c>
      <c r="O55" s="57">
        <f t="shared" si="6"/>
        <v>255000</v>
      </c>
      <c r="P55" s="59">
        <v>4500</v>
      </c>
      <c r="Q55" s="29">
        <v>0</v>
      </c>
      <c r="R55" s="56">
        <f t="shared" si="7"/>
        <v>0</v>
      </c>
      <c r="S55" s="56">
        <f t="shared" si="8"/>
        <v>4500</v>
      </c>
      <c r="T55" s="57">
        <f t="shared" si="9"/>
        <v>229500</v>
      </c>
      <c r="U55" s="56">
        <f t="shared" si="10"/>
        <v>5833</v>
      </c>
      <c r="V55" s="29">
        <v>0</v>
      </c>
      <c r="W55" s="255">
        <f t="shared" si="11"/>
        <v>0</v>
      </c>
      <c r="X55" s="256">
        <f t="shared" si="12"/>
        <v>5833</v>
      </c>
      <c r="Y55" s="257">
        <f t="shared" si="13"/>
        <v>297483</v>
      </c>
    </row>
    <row r="56" spans="1:26" ht="25.5" x14ac:dyDescent="0.25">
      <c r="A56" s="217">
        <v>52</v>
      </c>
      <c r="B56" s="36" t="s">
        <v>200</v>
      </c>
      <c r="C56" s="34" t="s">
        <v>292</v>
      </c>
      <c r="D56" s="37" t="s">
        <v>13</v>
      </c>
      <c r="E56" s="190">
        <v>50</v>
      </c>
      <c r="F56" s="137">
        <v>8000</v>
      </c>
      <c r="G56" s="29">
        <v>0</v>
      </c>
      <c r="H56" s="56">
        <f t="shared" si="1"/>
        <v>0</v>
      </c>
      <c r="I56" s="56">
        <f t="shared" si="2"/>
        <v>8000</v>
      </c>
      <c r="J56" s="57">
        <f t="shared" si="3"/>
        <v>400000</v>
      </c>
      <c r="K56" s="134">
        <v>5000</v>
      </c>
      <c r="L56" s="29">
        <v>0</v>
      </c>
      <c r="M56" s="56">
        <f t="shared" si="4"/>
        <v>0</v>
      </c>
      <c r="N56" s="56">
        <f t="shared" si="5"/>
        <v>5000</v>
      </c>
      <c r="O56" s="57">
        <f t="shared" si="6"/>
        <v>250000</v>
      </c>
      <c r="P56" s="59">
        <v>4500</v>
      </c>
      <c r="Q56" s="29">
        <v>0</v>
      </c>
      <c r="R56" s="56">
        <f t="shared" si="7"/>
        <v>0</v>
      </c>
      <c r="S56" s="56">
        <f t="shared" si="8"/>
        <v>4500</v>
      </c>
      <c r="T56" s="57">
        <f t="shared" si="9"/>
        <v>225000</v>
      </c>
      <c r="U56" s="56">
        <f t="shared" si="10"/>
        <v>5833</v>
      </c>
      <c r="V56" s="29">
        <v>0</v>
      </c>
      <c r="W56" s="255">
        <f t="shared" si="11"/>
        <v>0</v>
      </c>
      <c r="X56" s="256">
        <f t="shared" si="12"/>
        <v>5833</v>
      </c>
      <c r="Y56" s="257">
        <f t="shared" si="13"/>
        <v>291650</v>
      </c>
    </row>
    <row r="57" spans="1:26" ht="25.5" x14ac:dyDescent="0.25">
      <c r="A57" s="217">
        <v>53</v>
      </c>
      <c r="B57" s="36" t="s">
        <v>201</v>
      </c>
      <c r="C57" s="34" t="s">
        <v>292</v>
      </c>
      <c r="D57" s="37" t="s">
        <v>13</v>
      </c>
      <c r="E57" s="190">
        <v>50</v>
      </c>
      <c r="F57" s="137">
        <v>8000</v>
      </c>
      <c r="G57" s="29">
        <v>0</v>
      </c>
      <c r="H57" s="56">
        <f t="shared" si="1"/>
        <v>0</v>
      </c>
      <c r="I57" s="56">
        <f t="shared" si="2"/>
        <v>8000</v>
      </c>
      <c r="J57" s="57">
        <f t="shared" si="3"/>
        <v>400000</v>
      </c>
      <c r="K57" s="134">
        <v>5000</v>
      </c>
      <c r="L57" s="29">
        <v>0</v>
      </c>
      <c r="M57" s="56">
        <f t="shared" si="4"/>
        <v>0</v>
      </c>
      <c r="N57" s="56">
        <f t="shared" si="5"/>
        <v>5000</v>
      </c>
      <c r="O57" s="57">
        <f t="shared" si="6"/>
        <v>250000</v>
      </c>
      <c r="P57" s="59">
        <v>5800</v>
      </c>
      <c r="Q57" s="29">
        <v>0</v>
      </c>
      <c r="R57" s="56">
        <f t="shared" si="7"/>
        <v>0</v>
      </c>
      <c r="S57" s="56">
        <f t="shared" si="8"/>
        <v>5800</v>
      </c>
      <c r="T57" s="57">
        <f t="shared" si="9"/>
        <v>290000</v>
      </c>
      <c r="U57" s="56">
        <f t="shared" si="10"/>
        <v>6267</v>
      </c>
      <c r="V57" s="29">
        <v>0</v>
      </c>
      <c r="W57" s="255">
        <f t="shared" si="11"/>
        <v>0</v>
      </c>
      <c r="X57" s="256">
        <f t="shared" si="12"/>
        <v>6267</v>
      </c>
      <c r="Y57" s="257">
        <f t="shared" si="13"/>
        <v>313350</v>
      </c>
    </row>
    <row r="58" spans="1:26" ht="38.25" x14ac:dyDescent="0.25">
      <c r="A58" s="217">
        <v>54</v>
      </c>
      <c r="B58" s="36" t="s">
        <v>202</v>
      </c>
      <c r="C58" s="34" t="s">
        <v>293</v>
      </c>
      <c r="D58" s="37" t="s">
        <v>13</v>
      </c>
      <c r="E58" s="190">
        <v>50</v>
      </c>
      <c r="F58" s="137">
        <v>8000</v>
      </c>
      <c r="G58" s="29">
        <v>0</v>
      </c>
      <c r="H58" s="56">
        <f t="shared" si="1"/>
        <v>0</v>
      </c>
      <c r="I58" s="56">
        <f t="shared" si="2"/>
        <v>8000</v>
      </c>
      <c r="J58" s="57">
        <f t="shared" si="3"/>
        <v>400000</v>
      </c>
      <c r="K58" s="134">
        <v>5000</v>
      </c>
      <c r="L58" s="29">
        <v>0</v>
      </c>
      <c r="M58" s="56">
        <f t="shared" si="4"/>
        <v>0</v>
      </c>
      <c r="N58" s="56">
        <f t="shared" si="5"/>
        <v>5000</v>
      </c>
      <c r="O58" s="57">
        <f t="shared" si="6"/>
        <v>250000</v>
      </c>
      <c r="P58" s="59">
        <v>4500</v>
      </c>
      <c r="Q58" s="29">
        <v>0</v>
      </c>
      <c r="R58" s="56">
        <f t="shared" si="7"/>
        <v>0</v>
      </c>
      <c r="S58" s="56">
        <f t="shared" si="8"/>
        <v>4500</v>
      </c>
      <c r="T58" s="57">
        <f t="shared" si="9"/>
        <v>225000</v>
      </c>
      <c r="U58" s="56">
        <f t="shared" si="10"/>
        <v>5833</v>
      </c>
      <c r="V58" s="29">
        <v>0</v>
      </c>
      <c r="W58" s="255">
        <f t="shared" si="11"/>
        <v>0</v>
      </c>
      <c r="X58" s="256">
        <f t="shared" si="12"/>
        <v>5833</v>
      </c>
      <c r="Y58" s="257">
        <f t="shared" si="13"/>
        <v>291650</v>
      </c>
    </row>
    <row r="59" spans="1:26" ht="25.5" x14ac:dyDescent="0.25">
      <c r="A59" s="217">
        <v>55</v>
      </c>
      <c r="B59" s="36" t="s">
        <v>203</v>
      </c>
      <c r="C59" s="34" t="s">
        <v>292</v>
      </c>
      <c r="D59" s="37" t="s">
        <v>13</v>
      </c>
      <c r="E59" s="190">
        <v>50</v>
      </c>
      <c r="F59" s="137">
        <v>8000</v>
      </c>
      <c r="G59" s="29">
        <v>0</v>
      </c>
      <c r="H59" s="56">
        <f t="shared" si="1"/>
        <v>0</v>
      </c>
      <c r="I59" s="56">
        <f t="shared" si="2"/>
        <v>8000</v>
      </c>
      <c r="J59" s="57">
        <f t="shared" si="3"/>
        <v>400000</v>
      </c>
      <c r="K59" s="134">
        <v>5000</v>
      </c>
      <c r="L59" s="29">
        <v>0</v>
      </c>
      <c r="M59" s="56">
        <f t="shared" si="4"/>
        <v>0</v>
      </c>
      <c r="N59" s="56">
        <f t="shared" si="5"/>
        <v>5000</v>
      </c>
      <c r="O59" s="57">
        <f t="shared" si="6"/>
        <v>250000</v>
      </c>
      <c r="P59" s="59">
        <v>5800</v>
      </c>
      <c r="Q59" s="29">
        <v>0</v>
      </c>
      <c r="R59" s="56">
        <f t="shared" si="7"/>
        <v>0</v>
      </c>
      <c r="S59" s="56">
        <f t="shared" si="8"/>
        <v>5800</v>
      </c>
      <c r="T59" s="57">
        <f t="shared" si="9"/>
        <v>290000</v>
      </c>
      <c r="U59" s="56">
        <f t="shared" si="10"/>
        <v>6267</v>
      </c>
      <c r="V59" s="29">
        <v>0</v>
      </c>
      <c r="W59" s="255">
        <f t="shared" si="11"/>
        <v>0</v>
      </c>
      <c r="X59" s="256">
        <f t="shared" si="12"/>
        <v>6267</v>
      </c>
      <c r="Y59" s="257">
        <f t="shared" si="13"/>
        <v>313350</v>
      </c>
    </row>
    <row r="60" spans="1:26" ht="25.5" x14ac:dyDescent="0.25">
      <c r="A60" s="217">
        <v>56</v>
      </c>
      <c r="B60" s="36" t="s">
        <v>204</v>
      </c>
      <c r="C60" s="34" t="s">
        <v>292</v>
      </c>
      <c r="D60" s="37" t="s">
        <v>13</v>
      </c>
      <c r="E60" s="190">
        <v>50</v>
      </c>
      <c r="F60" s="137">
        <v>8000</v>
      </c>
      <c r="G60" s="29">
        <v>0</v>
      </c>
      <c r="H60" s="56">
        <f t="shared" si="1"/>
        <v>0</v>
      </c>
      <c r="I60" s="56">
        <f t="shared" si="2"/>
        <v>8000</v>
      </c>
      <c r="J60" s="57">
        <f t="shared" si="3"/>
        <v>400000</v>
      </c>
      <c r="K60" s="134">
        <v>5000</v>
      </c>
      <c r="L60" s="29">
        <v>0</v>
      </c>
      <c r="M60" s="56">
        <f t="shared" si="4"/>
        <v>0</v>
      </c>
      <c r="N60" s="56">
        <f t="shared" si="5"/>
        <v>5000</v>
      </c>
      <c r="O60" s="57">
        <f t="shared" si="6"/>
        <v>250000</v>
      </c>
      <c r="P60" s="59">
        <v>6200</v>
      </c>
      <c r="Q60" s="29">
        <v>0</v>
      </c>
      <c r="R60" s="56">
        <f t="shared" si="7"/>
        <v>0</v>
      </c>
      <c r="S60" s="56">
        <f t="shared" si="8"/>
        <v>6200</v>
      </c>
      <c r="T60" s="57">
        <f t="shared" si="9"/>
        <v>310000</v>
      </c>
      <c r="U60" s="56">
        <f t="shared" si="10"/>
        <v>6400</v>
      </c>
      <c r="V60" s="29">
        <v>0</v>
      </c>
      <c r="W60" s="255">
        <f t="shared" si="11"/>
        <v>0</v>
      </c>
      <c r="X60" s="256">
        <f t="shared" si="12"/>
        <v>6400</v>
      </c>
      <c r="Y60" s="257">
        <f t="shared" si="13"/>
        <v>320000</v>
      </c>
    </row>
    <row r="61" spans="1:26" ht="25.5" x14ac:dyDescent="0.25">
      <c r="A61" s="217">
        <v>57</v>
      </c>
      <c r="B61" s="36" t="s">
        <v>205</v>
      </c>
      <c r="C61" s="34" t="s">
        <v>292</v>
      </c>
      <c r="D61" s="37" t="s">
        <v>13</v>
      </c>
      <c r="E61" s="190">
        <v>50</v>
      </c>
      <c r="F61" s="137">
        <v>8000</v>
      </c>
      <c r="G61" s="29">
        <v>0</v>
      </c>
      <c r="H61" s="56">
        <f t="shared" si="1"/>
        <v>0</v>
      </c>
      <c r="I61" s="56">
        <f t="shared" si="2"/>
        <v>8000</v>
      </c>
      <c r="J61" s="57">
        <f t="shared" si="3"/>
        <v>400000</v>
      </c>
      <c r="K61" s="134">
        <v>5000</v>
      </c>
      <c r="L61" s="29">
        <v>0</v>
      </c>
      <c r="M61" s="56">
        <f t="shared" si="4"/>
        <v>0</v>
      </c>
      <c r="N61" s="56">
        <f t="shared" si="5"/>
        <v>5000</v>
      </c>
      <c r="O61" s="57">
        <f t="shared" si="6"/>
        <v>250000</v>
      </c>
      <c r="P61" s="59">
        <v>5000</v>
      </c>
      <c r="Q61" s="29">
        <v>0</v>
      </c>
      <c r="R61" s="56">
        <f t="shared" si="7"/>
        <v>0</v>
      </c>
      <c r="S61" s="56">
        <f t="shared" si="8"/>
        <v>5000</v>
      </c>
      <c r="T61" s="57">
        <f t="shared" si="9"/>
        <v>250000</v>
      </c>
      <c r="U61" s="56">
        <f t="shared" si="10"/>
        <v>6000</v>
      </c>
      <c r="V61" s="29">
        <v>0</v>
      </c>
      <c r="W61" s="255">
        <f t="shared" si="11"/>
        <v>0</v>
      </c>
      <c r="X61" s="256">
        <f t="shared" si="12"/>
        <v>6000</v>
      </c>
      <c r="Y61" s="257">
        <f t="shared" si="13"/>
        <v>300000</v>
      </c>
    </row>
    <row r="62" spans="1:26" ht="25.5" x14ac:dyDescent="0.25">
      <c r="A62" s="217">
        <v>58</v>
      </c>
      <c r="B62" s="36" t="s">
        <v>206</v>
      </c>
      <c r="C62" s="34" t="s">
        <v>292</v>
      </c>
      <c r="D62" s="37" t="s">
        <v>13</v>
      </c>
      <c r="E62" s="190">
        <v>50</v>
      </c>
      <c r="F62" s="137">
        <v>8000</v>
      </c>
      <c r="G62" s="29">
        <v>0</v>
      </c>
      <c r="H62" s="56">
        <f t="shared" si="1"/>
        <v>0</v>
      </c>
      <c r="I62" s="56">
        <f t="shared" si="2"/>
        <v>8000</v>
      </c>
      <c r="J62" s="57">
        <f t="shared" si="3"/>
        <v>400000</v>
      </c>
      <c r="K62" s="134">
        <v>5000</v>
      </c>
      <c r="L62" s="29">
        <v>0</v>
      </c>
      <c r="M62" s="56">
        <f t="shared" si="4"/>
        <v>0</v>
      </c>
      <c r="N62" s="56">
        <f t="shared" si="5"/>
        <v>5000</v>
      </c>
      <c r="O62" s="57">
        <f t="shared" si="6"/>
        <v>250000</v>
      </c>
      <c r="P62" s="59">
        <v>5800</v>
      </c>
      <c r="Q62" s="29">
        <v>0</v>
      </c>
      <c r="R62" s="56">
        <f t="shared" si="7"/>
        <v>0</v>
      </c>
      <c r="S62" s="56">
        <f t="shared" si="8"/>
        <v>5800</v>
      </c>
      <c r="T62" s="57">
        <f t="shared" si="9"/>
        <v>290000</v>
      </c>
      <c r="U62" s="56">
        <f t="shared" si="10"/>
        <v>6267</v>
      </c>
      <c r="V62" s="29">
        <v>0</v>
      </c>
      <c r="W62" s="255">
        <f t="shared" si="11"/>
        <v>0</v>
      </c>
      <c r="X62" s="256">
        <f t="shared" si="12"/>
        <v>6267</v>
      </c>
      <c r="Y62" s="257">
        <f t="shared" si="13"/>
        <v>313350</v>
      </c>
      <c r="Z62" s="32"/>
    </row>
    <row r="63" spans="1:26" ht="38.25" x14ac:dyDescent="0.25">
      <c r="A63" s="217">
        <v>59</v>
      </c>
      <c r="B63" s="83" t="s">
        <v>294</v>
      </c>
      <c r="C63" s="34" t="s">
        <v>295</v>
      </c>
      <c r="D63" s="41" t="s">
        <v>13</v>
      </c>
      <c r="E63" s="190">
        <v>100</v>
      </c>
      <c r="F63" s="170">
        <v>13250</v>
      </c>
      <c r="G63" s="50">
        <v>0.19</v>
      </c>
      <c r="H63" s="56">
        <f t="shared" si="1"/>
        <v>2517.5</v>
      </c>
      <c r="I63" s="56">
        <f>+F63+H63</f>
        <v>15767.5</v>
      </c>
      <c r="J63" s="57">
        <f>+I63*E63</f>
        <v>1576750</v>
      </c>
      <c r="K63" s="65">
        <v>11250</v>
      </c>
      <c r="L63" s="50">
        <v>0.19</v>
      </c>
      <c r="M63" s="56">
        <f>+L63*K63</f>
        <v>2137.5</v>
      </c>
      <c r="N63" s="56">
        <f t="shared" si="5"/>
        <v>13387.5</v>
      </c>
      <c r="O63" s="57">
        <f t="shared" si="6"/>
        <v>1338750</v>
      </c>
      <c r="P63" s="65">
        <v>14000</v>
      </c>
      <c r="Q63" s="50">
        <v>0.19</v>
      </c>
      <c r="R63" s="56">
        <f t="shared" si="7"/>
        <v>2660</v>
      </c>
      <c r="S63" s="56">
        <f t="shared" si="8"/>
        <v>16660</v>
      </c>
      <c r="T63" s="57">
        <f t="shared" si="9"/>
        <v>1666000</v>
      </c>
      <c r="U63" s="56">
        <f t="shared" si="10"/>
        <v>12833</v>
      </c>
      <c r="V63" s="50">
        <v>0.19</v>
      </c>
      <c r="W63" s="255">
        <f t="shared" si="11"/>
        <v>2438</v>
      </c>
      <c r="X63" s="256">
        <f t="shared" si="12"/>
        <v>15271</v>
      </c>
      <c r="Y63" s="257">
        <f t="shared" si="13"/>
        <v>1527100</v>
      </c>
    </row>
    <row r="64" spans="1:26" ht="38.25" x14ac:dyDescent="0.25">
      <c r="A64" s="217">
        <v>60</v>
      </c>
      <c r="B64" s="83" t="s">
        <v>296</v>
      </c>
      <c r="C64" s="34" t="s">
        <v>297</v>
      </c>
      <c r="D64" s="41" t="s">
        <v>13</v>
      </c>
      <c r="E64" s="190">
        <v>100</v>
      </c>
      <c r="F64" s="170">
        <v>12000</v>
      </c>
      <c r="G64" s="50">
        <v>0.19</v>
      </c>
      <c r="H64" s="56">
        <f t="shared" si="1"/>
        <v>2280</v>
      </c>
      <c r="I64" s="56">
        <f t="shared" si="2"/>
        <v>14280</v>
      </c>
      <c r="J64" s="57">
        <f t="shared" si="3"/>
        <v>1428000</v>
      </c>
      <c r="K64" s="65">
        <v>10000</v>
      </c>
      <c r="L64" s="50">
        <v>0.19</v>
      </c>
      <c r="M64" s="56">
        <f t="shared" si="4"/>
        <v>1900</v>
      </c>
      <c r="N64" s="56">
        <f t="shared" si="5"/>
        <v>11900</v>
      </c>
      <c r="O64" s="57">
        <f t="shared" si="6"/>
        <v>1190000</v>
      </c>
      <c r="P64" s="65">
        <v>13000</v>
      </c>
      <c r="Q64" s="50">
        <v>0.19</v>
      </c>
      <c r="R64" s="56">
        <f t="shared" si="7"/>
        <v>2470</v>
      </c>
      <c r="S64" s="56">
        <f t="shared" si="8"/>
        <v>15470</v>
      </c>
      <c r="T64" s="57">
        <f t="shared" si="9"/>
        <v>1547000</v>
      </c>
      <c r="U64" s="56">
        <f t="shared" si="10"/>
        <v>11667</v>
      </c>
      <c r="V64" s="50">
        <v>0.19</v>
      </c>
      <c r="W64" s="255">
        <f t="shared" si="11"/>
        <v>2217</v>
      </c>
      <c r="X64" s="256">
        <f t="shared" si="12"/>
        <v>13884</v>
      </c>
      <c r="Y64" s="257">
        <f t="shared" si="13"/>
        <v>1388400</v>
      </c>
    </row>
    <row r="65" spans="1:25" ht="39" thickBot="1" x14ac:dyDescent="0.3">
      <c r="A65" s="219">
        <v>61</v>
      </c>
      <c r="B65" s="193" t="s">
        <v>298</v>
      </c>
      <c r="C65" s="42" t="s">
        <v>299</v>
      </c>
      <c r="D65" s="43" t="s">
        <v>13</v>
      </c>
      <c r="E65" s="220">
        <v>100</v>
      </c>
      <c r="F65" s="204">
        <v>11500</v>
      </c>
      <c r="G65" s="50">
        <v>0.19</v>
      </c>
      <c r="H65" s="56">
        <f t="shared" si="1"/>
        <v>2185</v>
      </c>
      <c r="I65" s="56">
        <f t="shared" si="2"/>
        <v>13685</v>
      </c>
      <c r="J65" s="57">
        <f t="shared" si="3"/>
        <v>1368500</v>
      </c>
      <c r="K65" s="142">
        <v>9500</v>
      </c>
      <c r="L65" s="50">
        <v>0.19</v>
      </c>
      <c r="M65" s="56">
        <f t="shared" si="4"/>
        <v>1805</v>
      </c>
      <c r="N65" s="56">
        <f t="shared" si="5"/>
        <v>11305</v>
      </c>
      <c r="O65" s="57">
        <f>+N65*E65</f>
        <v>1130500</v>
      </c>
      <c r="P65" s="142">
        <v>12000</v>
      </c>
      <c r="Q65" s="50">
        <v>0.19</v>
      </c>
      <c r="R65" s="56">
        <f t="shared" si="7"/>
        <v>2280</v>
      </c>
      <c r="S65" s="56">
        <f t="shared" si="8"/>
        <v>14280</v>
      </c>
      <c r="T65" s="57">
        <f t="shared" si="9"/>
        <v>1428000</v>
      </c>
      <c r="U65" s="56">
        <f t="shared" si="10"/>
        <v>11000</v>
      </c>
      <c r="V65" s="50">
        <v>0.19</v>
      </c>
      <c r="W65" s="255">
        <f t="shared" si="11"/>
        <v>2090</v>
      </c>
      <c r="X65" s="256">
        <f t="shared" si="12"/>
        <v>13090</v>
      </c>
      <c r="Y65" s="257">
        <f t="shared" si="13"/>
        <v>1309000</v>
      </c>
    </row>
    <row r="66" spans="1:25" ht="27.95" customHeight="1" thickBot="1" x14ac:dyDescent="0.3">
      <c r="F66" s="298" t="s">
        <v>360</v>
      </c>
      <c r="G66" s="299"/>
      <c r="H66" s="299"/>
      <c r="I66" s="355"/>
      <c r="J66" s="139">
        <f>SUM(J5:J65)</f>
        <v>80170800.150000006</v>
      </c>
      <c r="K66" s="298" t="s">
        <v>360</v>
      </c>
      <c r="L66" s="299"/>
      <c r="M66" s="299"/>
      <c r="N66" s="355"/>
      <c r="O66" s="140">
        <f>SUM(O5:O65)</f>
        <v>82734442</v>
      </c>
      <c r="P66" s="298" t="s">
        <v>360</v>
      </c>
      <c r="Q66" s="299"/>
      <c r="R66" s="299"/>
      <c r="S66" s="299"/>
      <c r="T66" s="141">
        <f>SUM(T5:T65)</f>
        <v>83329360</v>
      </c>
      <c r="U66" s="298" t="s">
        <v>380</v>
      </c>
      <c r="V66" s="299"/>
      <c r="W66" s="299"/>
      <c r="X66" s="355"/>
      <c r="Y66" s="258">
        <f>SUM(Y5:Y65)</f>
        <v>82075933</v>
      </c>
    </row>
    <row r="67" spans="1:25" x14ac:dyDescent="0.25">
      <c r="J67" s="66"/>
      <c r="P67" s="351"/>
      <c r="Q67" s="351"/>
      <c r="R67" s="351"/>
      <c r="S67" s="351"/>
      <c r="T67" s="63"/>
      <c r="U67" s="127"/>
      <c r="V67" s="127"/>
      <c r="W67" s="127"/>
      <c r="X67" s="127"/>
      <c r="Y67" s="66"/>
    </row>
    <row r="68" spans="1:25" x14ac:dyDescent="0.25">
      <c r="J68" s="66"/>
      <c r="P68" s="127"/>
      <c r="Q68" s="127"/>
      <c r="R68" s="127"/>
      <c r="S68" s="127"/>
      <c r="T68" s="63"/>
      <c r="Y68" s="66"/>
    </row>
    <row r="69" spans="1:25" x14ac:dyDescent="0.25">
      <c r="J69" s="63"/>
      <c r="P69" s="351"/>
      <c r="Q69" s="351"/>
      <c r="R69" s="351"/>
      <c r="S69" s="351"/>
      <c r="T69" s="63"/>
      <c r="Y69" s="66"/>
    </row>
    <row r="70" spans="1:25" x14ac:dyDescent="0.25">
      <c r="K70" s="351"/>
      <c r="L70" s="351"/>
      <c r="M70" s="351"/>
      <c r="N70" s="351"/>
      <c r="O70" s="66"/>
      <c r="Y70" s="66"/>
    </row>
    <row r="71" spans="1:25" x14ac:dyDescent="0.25">
      <c r="B71" s="3"/>
      <c r="C71" s="3"/>
      <c r="D71" s="3"/>
      <c r="K71" s="351"/>
      <c r="L71" s="351"/>
      <c r="M71" s="351"/>
      <c r="N71" s="351"/>
      <c r="O71" s="63"/>
      <c r="Y71" s="66"/>
    </row>
    <row r="72" spans="1:25" x14ac:dyDescent="0.25">
      <c r="B72" s="262" t="s">
        <v>165</v>
      </c>
      <c r="C72" s="262"/>
      <c r="D72" s="262"/>
      <c r="Y72" s="66"/>
    </row>
    <row r="73" spans="1:25" x14ac:dyDescent="0.25">
      <c r="B73" s="26" t="s">
        <v>166</v>
      </c>
      <c r="C73" s="26"/>
      <c r="D73" s="26"/>
    </row>
    <row r="118" spans="11:11" x14ac:dyDescent="0.25">
      <c r="K118" s="66"/>
    </row>
  </sheetData>
  <mergeCells count="20">
    <mergeCell ref="U3:Y3"/>
    <mergeCell ref="K66:N66"/>
    <mergeCell ref="P66:S66"/>
    <mergeCell ref="A3:A4"/>
    <mergeCell ref="C3:C4"/>
    <mergeCell ref="D3:D4"/>
    <mergeCell ref="E3:E4"/>
    <mergeCell ref="F3:J3"/>
    <mergeCell ref="K3:O3"/>
    <mergeCell ref="U66:X66"/>
    <mergeCell ref="B72:D72"/>
    <mergeCell ref="A1:T1"/>
    <mergeCell ref="B3:B4"/>
    <mergeCell ref="C16:C18"/>
    <mergeCell ref="K70:N70"/>
    <mergeCell ref="P67:S67"/>
    <mergeCell ref="K71:N71"/>
    <mergeCell ref="P69:S69"/>
    <mergeCell ref="P3:T3"/>
    <mergeCell ref="F66:I66"/>
  </mergeCells>
  <printOptions horizontalCentered="1"/>
  <pageMargins left="0.23622047244094491" right="0.23622047244094491" top="0.74803149606299213" bottom="0.74803149606299213" header="0.31496062992125984" footer="0.31496062992125984"/>
  <pageSetup paperSize="281" scale="45"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X25"/>
  <sheetViews>
    <sheetView topLeftCell="E15" zoomScale="85" zoomScaleNormal="85" workbookViewId="0">
      <selection activeCell="T17" sqref="T17:W17"/>
    </sheetView>
  </sheetViews>
  <sheetFormatPr baseColWidth="10" defaultColWidth="11.42578125" defaultRowHeight="12.75" x14ac:dyDescent="0.2"/>
  <cols>
    <col min="1" max="1" width="1.7109375" style="106" customWidth="1"/>
    <col min="2" max="2" width="9.140625" style="107" customWidth="1"/>
    <col min="3" max="3" width="15.7109375" style="106" customWidth="1"/>
    <col min="4" max="4" width="58.5703125" style="106" customWidth="1"/>
    <col min="5" max="5" width="18.85546875" style="106" customWidth="1"/>
    <col min="6" max="6" width="9.85546875" style="106" bestFit="1" customWidth="1"/>
    <col min="7" max="7" width="14" style="119" bestFit="1" customWidth="1"/>
    <col min="8" max="8" width="5.140625" style="120" bestFit="1" customWidth="1"/>
    <col min="9" max="9" width="9.42578125" style="119" bestFit="1" customWidth="1"/>
    <col min="10" max="10" width="14.42578125" style="120" bestFit="1" customWidth="1"/>
    <col min="11" max="11" width="12.85546875" style="119" bestFit="1" customWidth="1"/>
    <col min="12" max="12" width="14.140625" style="106" bestFit="1" customWidth="1"/>
    <col min="13" max="13" width="7.85546875" style="106" customWidth="1"/>
    <col min="14" max="14" width="12.85546875" style="106" bestFit="1" customWidth="1"/>
    <col min="15" max="16" width="13.85546875" style="106" customWidth="1"/>
    <col min="17" max="17" width="14.42578125" style="106" hidden="1" customWidth="1"/>
    <col min="18" max="18" width="17.7109375" style="106" hidden="1" customWidth="1"/>
    <col min="19" max="19" width="5.85546875" style="106" hidden="1" customWidth="1"/>
    <col min="20" max="20" width="14.140625" style="106" bestFit="1" customWidth="1"/>
    <col min="21" max="21" width="7.85546875" style="106" customWidth="1"/>
    <col min="22" max="22" width="12.85546875" style="106" bestFit="1" customWidth="1"/>
    <col min="23" max="23" width="13.85546875" style="106" customWidth="1"/>
    <col min="24" max="24" width="16.140625" style="106" bestFit="1" customWidth="1"/>
    <col min="25" max="16384" width="11.42578125" style="106"/>
  </cols>
  <sheetData>
    <row r="2" spans="2:24" x14ac:dyDescent="0.2">
      <c r="B2" s="412" t="s">
        <v>167</v>
      </c>
      <c r="C2" s="412"/>
      <c r="D2" s="412"/>
      <c r="E2" s="412"/>
      <c r="F2" s="412"/>
      <c r="G2" s="412"/>
      <c r="H2" s="412"/>
      <c r="I2" s="412"/>
      <c r="J2" s="412"/>
      <c r="K2" s="412"/>
      <c r="L2" s="412"/>
      <c r="M2" s="412"/>
      <c r="N2" s="412"/>
      <c r="O2" s="412"/>
      <c r="P2" s="412"/>
      <c r="Q2" s="412"/>
      <c r="R2" s="412"/>
      <c r="S2" s="412"/>
      <c r="T2" s="412"/>
      <c r="U2" s="412"/>
      <c r="V2" s="412"/>
      <c r="W2" s="412"/>
      <c r="X2" s="412"/>
    </row>
    <row r="4" spans="2:24" ht="13.5" thickBot="1" x14ac:dyDescent="0.25"/>
    <row r="5" spans="2:24" ht="13.5" thickBot="1" x14ac:dyDescent="0.25">
      <c r="G5" s="407" t="s">
        <v>370</v>
      </c>
      <c r="H5" s="408"/>
      <c r="I5" s="408"/>
      <c r="J5" s="408"/>
      <c r="K5" s="409"/>
      <c r="L5" s="407" t="s">
        <v>372</v>
      </c>
      <c r="M5" s="408"/>
      <c r="N5" s="408"/>
      <c r="O5" s="408"/>
      <c r="P5" s="409"/>
      <c r="Q5" s="410" t="s">
        <v>156</v>
      </c>
      <c r="R5" s="411"/>
      <c r="T5" s="407" t="s">
        <v>156</v>
      </c>
      <c r="U5" s="408"/>
      <c r="V5" s="408"/>
      <c r="W5" s="408"/>
      <c r="X5" s="409"/>
    </row>
    <row r="6" spans="2:24" ht="39" thickBot="1" x14ac:dyDescent="0.25">
      <c r="B6" s="109" t="s">
        <v>207</v>
      </c>
      <c r="C6" s="110" t="s">
        <v>208</v>
      </c>
      <c r="D6" s="111" t="s">
        <v>209</v>
      </c>
      <c r="E6" s="111" t="s">
        <v>341</v>
      </c>
      <c r="F6" s="110" t="s">
        <v>2</v>
      </c>
      <c r="G6" s="121" t="s">
        <v>161</v>
      </c>
      <c r="H6" s="122" t="s">
        <v>170</v>
      </c>
      <c r="I6" s="123" t="s">
        <v>171</v>
      </c>
      <c r="J6" s="124" t="s">
        <v>164</v>
      </c>
      <c r="K6" s="125" t="s">
        <v>162</v>
      </c>
      <c r="L6" s="114" t="s">
        <v>161</v>
      </c>
      <c r="M6" s="112" t="s">
        <v>170</v>
      </c>
      <c r="N6" s="113" t="s">
        <v>171</v>
      </c>
      <c r="O6" s="113" t="s">
        <v>164</v>
      </c>
      <c r="P6" s="115" t="s">
        <v>162</v>
      </c>
      <c r="Q6" s="113" t="s">
        <v>164</v>
      </c>
      <c r="R6" s="116" t="s">
        <v>162</v>
      </c>
      <c r="T6" s="114" t="s">
        <v>161</v>
      </c>
      <c r="U6" s="112" t="s">
        <v>170</v>
      </c>
      <c r="V6" s="113" t="s">
        <v>171</v>
      </c>
      <c r="W6" s="113" t="s">
        <v>164</v>
      </c>
      <c r="X6" s="115" t="s">
        <v>162</v>
      </c>
    </row>
    <row r="7" spans="2:24" ht="25.5" x14ac:dyDescent="0.2">
      <c r="B7" s="420">
        <v>1</v>
      </c>
      <c r="C7" s="421" t="s">
        <v>342</v>
      </c>
      <c r="D7" s="81" t="s">
        <v>343</v>
      </c>
      <c r="E7" s="420" t="s">
        <v>13</v>
      </c>
      <c r="F7" s="419">
        <v>120</v>
      </c>
      <c r="G7" s="387">
        <v>380000</v>
      </c>
      <c r="H7" s="397">
        <v>0.19</v>
      </c>
      <c r="I7" s="372">
        <f>+G7*H7</f>
        <v>72200</v>
      </c>
      <c r="J7" s="374">
        <f>+G7+I7</f>
        <v>452200</v>
      </c>
      <c r="K7" s="376">
        <f>+J7*F7</f>
        <v>54264000</v>
      </c>
      <c r="L7" s="394">
        <v>339900</v>
      </c>
      <c r="M7" s="397">
        <v>0.19</v>
      </c>
      <c r="N7" s="372">
        <f>+L7*M7</f>
        <v>64581</v>
      </c>
      <c r="O7" s="374">
        <f>+N7+L7</f>
        <v>404481</v>
      </c>
      <c r="P7" s="402">
        <f>+O7*F7</f>
        <v>48537720</v>
      </c>
      <c r="Q7" s="384">
        <f xml:space="preserve"> AVERAGE(J7,O7)</f>
        <v>428340.5</v>
      </c>
      <c r="R7" s="384">
        <f>+AVERAGE(K7,P7)</f>
        <v>51400860</v>
      </c>
      <c r="T7" s="394">
        <f>ROUND(AVERAGE(G7,L7),0)</f>
        <v>359950</v>
      </c>
      <c r="U7" s="397">
        <v>0.19</v>
      </c>
      <c r="V7" s="372">
        <f>ROUND(T7*U7,0)</f>
        <v>68391</v>
      </c>
      <c r="W7" s="424">
        <f>+V7+T7</f>
        <v>428341</v>
      </c>
      <c r="X7" s="427">
        <f>+W7*F7</f>
        <v>51400920</v>
      </c>
    </row>
    <row r="8" spans="2:24" x14ac:dyDescent="0.2">
      <c r="B8" s="413"/>
      <c r="C8" s="422"/>
      <c r="D8" s="77" t="s">
        <v>344</v>
      </c>
      <c r="E8" s="413"/>
      <c r="F8" s="417"/>
      <c r="G8" s="405"/>
      <c r="H8" s="398"/>
      <c r="I8" s="391"/>
      <c r="J8" s="392"/>
      <c r="K8" s="393"/>
      <c r="L8" s="396"/>
      <c r="M8" s="398"/>
      <c r="N8" s="391"/>
      <c r="O8" s="392"/>
      <c r="P8" s="403"/>
      <c r="Q8" s="385"/>
      <c r="R8" s="385"/>
      <c r="T8" s="396"/>
      <c r="U8" s="398"/>
      <c r="V8" s="391"/>
      <c r="W8" s="425"/>
      <c r="X8" s="428"/>
    </row>
    <row r="9" spans="2:24" ht="63.75" x14ac:dyDescent="0.2">
      <c r="B9" s="413"/>
      <c r="C9" s="422"/>
      <c r="D9" s="77" t="s">
        <v>345</v>
      </c>
      <c r="E9" s="413"/>
      <c r="F9" s="417"/>
      <c r="G9" s="405"/>
      <c r="H9" s="398"/>
      <c r="I9" s="391"/>
      <c r="J9" s="392"/>
      <c r="K9" s="393"/>
      <c r="L9" s="396"/>
      <c r="M9" s="398"/>
      <c r="N9" s="391"/>
      <c r="O9" s="392"/>
      <c r="P9" s="403"/>
      <c r="Q9" s="385"/>
      <c r="R9" s="385"/>
      <c r="T9" s="396"/>
      <c r="U9" s="398"/>
      <c r="V9" s="391"/>
      <c r="W9" s="425"/>
      <c r="X9" s="428"/>
    </row>
    <row r="10" spans="2:24" ht="25.5" x14ac:dyDescent="0.2">
      <c r="B10" s="413"/>
      <c r="C10" s="422"/>
      <c r="D10" s="77" t="s">
        <v>346</v>
      </c>
      <c r="E10" s="413"/>
      <c r="F10" s="417"/>
      <c r="G10" s="405"/>
      <c r="H10" s="398"/>
      <c r="I10" s="391"/>
      <c r="J10" s="392"/>
      <c r="K10" s="393"/>
      <c r="L10" s="396"/>
      <c r="M10" s="398"/>
      <c r="N10" s="391"/>
      <c r="O10" s="392"/>
      <c r="P10" s="403"/>
      <c r="Q10" s="385"/>
      <c r="R10" s="385"/>
      <c r="T10" s="396"/>
      <c r="U10" s="398"/>
      <c r="V10" s="391"/>
      <c r="W10" s="425"/>
      <c r="X10" s="428"/>
    </row>
    <row r="11" spans="2:24" ht="25.5" x14ac:dyDescent="0.2">
      <c r="B11" s="413"/>
      <c r="C11" s="422"/>
      <c r="D11" s="77" t="s">
        <v>347</v>
      </c>
      <c r="E11" s="413"/>
      <c r="F11" s="417"/>
      <c r="G11" s="405"/>
      <c r="H11" s="398"/>
      <c r="I11" s="391"/>
      <c r="J11" s="392"/>
      <c r="K11" s="393"/>
      <c r="L11" s="396"/>
      <c r="M11" s="398"/>
      <c r="N11" s="391"/>
      <c r="O11" s="392"/>
      <c r="P11" s="403"/>
      <c r="Q11" s="385"/>
      <c r="R11" s="385"/>
      <c r="T11" s="396"/>
      <c r="U11" s="398"/>
      <c r="V11" s="391"/>
      <c r="W11" s="425"/>
      <c r="X11" s="428"/>
    </row>
    <row r="12" spans="2:24" ht="39" thickBot="1" x14ac:dyDescent="0.25">
      <c r="B12" s="414"/>
      <c r="C12" s="423"/>
      <c r="D12" s="78" t="s">
        <v>348</v>
      </c>
      <c r="E12" s="414"/>
      <c r="F12" s="418"/>
      <c r="G12" s="406"/>
      <c r="H12" s="399"/>
      <c r="I12" s="373"/>
      <c r="J12" s="375"/>
      <c r="K12" s="377"/>
      <c r="L12" s="395"/>
      <c r="M12" s="399"/>
      <c r="N12" s="400"/>
      <c r="O12" s="401"/>
      <c r="P12" s="404"/>
      <c r="Q12" s="386"/>
      <c r="R12" s="386"/>
      <c r="T12" s="395"/>
      <c r="U12" s="399"/>
      <c r="V12" s="400"/>
      <c r="W12" s="426"/>
      <c r="X12" s="429"/>
    </row>
    <row r="13" spans="2:24" ht="51" x14ac:dyDescent="0.2">
      <c r="B13" s="420">
        <v>2</v>
      </c>
      <c r="C13" s="421" t="s">
        <v>349</v>
      </c>
      <c r="D13" s="105" t="s">
        <v>350</v>
      </c>
      <c r="E13" s="420" t="s">
        <v>13</v>
      </c>
      <c r="F13" s="419">
        <v>120</v>
      </c>
      <c r="G13" s="387">
        <v>20900</v>
      </c>
      <c r="H13" s="389">
        <v>0.19</v>
      </c>
      <c r="I13" s="372">
        <f>+G13*H13</f>
        <v>3971</v>
      </c>
      <c r="J13" s="374">
        <f>+G13+I13</f>
        <v>24871</v>
      </c>
      <c r="K13" s="376">
        <f>+J13*F13</f>
        <v>2984520</v>
      </c>
      <c r="L13" s="394">
        <v>30500</v>
      </c>
      <c r="M13" s="389">
        <v>0.19</v>
      </c>
      <c r="N13" s="372">
        <f>+L13*M13</f>
        <v>5795</v>
      </c>
      <c r="O13" s="374">
        <f>+L13+N13</f>
        <v>36295</v>
      </c>
      <c r="P13" s="376">
        <f>+O13*F13</f>
        <v>4355400</v>
      </c>
      <c r="Q13" s="363">
        <f>AVERAGE(J13,O13)</f>
        <v>30583</v>
      </c>
      <c r="R13" s="365">
        <f>AVERAGE(K13,P13)</f>
        <v>3669960</v>
      </c>
      <c r="T13" s="394">
        <f>ROUND(AVERAGE(G13,L13),0)</f>
        <v>25700</v>
      </c>
      <c r="U13" s="389">
        <v>0.19</v>
      </c>
      <c r="V13" s="372">
        <f>ROUND(T13*U13,0)</f>
        <v>4883</v>
      </c>
      <c r="W13" s="424">
        <f>+T13+V13</f>
        <v>30583</v>
      </c>
      <c r="X13" s="430">
        <f>+W13*F13</f>
        <v>3669960</v>
      </c>
    </row>
    <row r="14" spans="2:24" ht="39" thickBot="1" x14ac:dyDescent="0.25">
      <c r="B14" s="414"/>
      <c r="C14" s="423"/>
      <c r="D14" s="80" t="s">
        <v>351</v>
      </c>
      <c r="E14" s="414"/>
      <c r="F14" s="418"/>
      <c r="G14" s="388"/>
      <c r="H14" s="390"/>
      <c r="I14" s="391"/>
      <c r="J14" s="392"/>
      <c r="K14" s="393"/>
      <c r="L14" s="395"/>
      <c r="M14" s="390"/>
      <c r="N14" s="391"/>
      <c r="O14" s="392"/>
      <c r="P14" s="393"/>
      <c r="Q14" s="364"/>
      <c r="R14" s="366"/>
      <c r="T14" s="395"/>
      <c r="U14" s="390"/>
      <c r="V14" s="391"/>
      <c r="W14" s="425"/>
      <c r="X14" s="432"/>
    </row>
    <row r="15" spans="2:24" ht="51" x14ac:dyDescent="0.2">
      <c r="B15" s="413">
        <v>3</v>
      </c>
      <c r="C15" s="415" t="s">
        <v>352</v>
      </c>
      <c r="D15" s="79" t="s">
        <v>353</v>
      </c>
      <c r="E15" s="413" t="s">
        <v>13</v>
      </c>
      <c r="F15" s="417">
        <v>120</v>
      </c>
      <c r="G15" s="378">
        <v>16024.93</v>
      </c>
      <c r="H15" s="370">
        <v>0.19</v>
      </c>
      <c r="I15" s="372">
        <f>+G15*H15</f>
        <v>3044.7366999999999</v>
      </c>
      <c r="J15" s="374">
        <f>+G15+I15</f>
        <v>19069.666700000002</v>
      </c>
      <c r="K15" s="376">
        <f>+J15*F15</f>
        <v>2288360.0040000002</v>
      </c>
      <c r="L15" s="368">
        <v>25000</v>
      </c>
      <c r="M15" s="370">
        <v>0.19</v>
      </c>
      <c r="N15" s="372">
        <f>+L15*M15</f>
        <v>4750</v>
      </c>
      <c r="O15" s="374">
        <f>+L15+N15</f>
        <v>29750</v>
      </c>
      <c r="P15" s="376">
        <f>+O15*F15</f>
        <v>3570000</v>
      </c>
      <c r="Q15" s="363">
        <f>AVERAGE(J15,O15)</f>
        <v>24409.833350000001</v>
      </c>
      <c r="R15" s="365">
        <f>AVERAGE(K15,P15)</f>
        <v>2929180.0020000003</v>
      </c>
      <c r="T15" s="368">
        <f>ROUND(AVERAGE(G15,L15),0)</f>
        <v>20512</v>
      </c>
      <c r="U15" s="370">
        <v>0.19</v>
      </c>
      <c r="V15" s="372">
        <f>ROUND(T15*U15,0)</f>
        <v>3897</v>
      </c>
      <c r="W15" s="424">
        <f>+T15+V15</f>
        <v>24409</v>
      </c>
      <c r="X15" s="430">
        <f>+W15*F15</f>
        <v>2929080</v>
      </c>
    </row>
    <row r="16" spans="2:24" ht="39" thickBot="1" x14ac:dyDescent="0.25">
      <c r="B16" s="414"/>
      <c r="C16" s="416"/>
      <c r="D16" s="80" t="s">
        <v>354</v>
      </c>
      <c r="E16" s="414"/>
      <c r="F16" s="418"/>
      <c r="G16" s="379"/>
      <c r="H16" s="371"/>
      <c r="I16" s="373"/>
      <c r="J16" s="375"/>
      <c r="K16" s="377"/>
      <c r="L16" s="369"/>
      <c r="M16" s="371"/>
      <c r="N16" s="373"/>
      <c r="O16" s="375"/>
      <c r="P16" s="377"/>
      <c r="Q16" s="364"/>
      <c r="R16" s="366"/>
      <c r="T16" s="369"/>
      <c r="U16" s="371"/>
      <c r="V16" s="373"/>
      <c r="W16" s="433"/>
      <c r="X16" s="431"/>
    </row>
    <row r="17" spans="2:24" ht="13.5" thickBot="1" x14ac:dyDescent="0.25">
      <c r="G17" s="380" t="s">
        <v>157</v>
      </c>
      <c r="H17" s="381"/>
      <c r="I17" s="381"/>
      <c r="J17" s="381"/>
      <c r="K17" s="232">
        <f>SUM(K7:K16)</f>
        <v>59536880.004000001</v>
      </c>
      <c r="L17" s="382" t="s">
        <v>375</v>
      </c>
      <c r="M17" s="383"/>
      <c r="N17" s="383"/>
      <c r="O17" s="383"/>
      <c r="P17" s="233">
        <f>SUM(P7:P16)</f>
        <v>56463120</v>
      </c>
      <c r="R17" s="117">
        <f>SUM(R7:R16)</f>
        <v>58000000.002000004</v>
      </c>
      <c r="T17" s="382" t="s">
        <v>381</v>
      </c>
      <c r="U17" s="383"/>
      <c r="V17" s="383"/>
      <c r="W17" s="383"/>
      <c r="X17" s="233">
        <f>SUM(X7:X16)</f>
        <v>57999960</v>
      </c>
    </row>
    <row r="20" spans="2:24" x14ac:dyDescent="0.2">
      <c r="R20" s="169"/>
    </row>
    <row r="22" spans="2:24" x14ac:dyDescent="0.2">
      <c r="B22" s="108"/>
      <c r="C22" s="108"/>
      <c r="D22" s="108"/>
    </row>
    <row r="23" spans="2:24" x14ac:dyDescent="0.2">
      <c r="B23" s="367" t="s">
        <v>165</v>
      </c>
      <c r="C23" s="367"/>
      <c r="D23" s="367"/>
    </row>
    <row r="24" spans="2:24" x14ac:dyDescent="0.2">
      <c r="B24" s="118" t="s">
        <v>166</v>
      </c>
      <c r="C24" s="118"/>
      <c r="D24" s="118"/>
    </row>
    <row r="25" spans="2:24" x14ac:dyDescent="0.2">
      <c r="B25" s="106"/>
    </row>
  </sheetData>
  <mergeCells count="72">
    <mergeCell ref="T17:W17"/>
    <mergeCell ref="T15:T16"/>
    <mergeCell ref="U15:U16"/>
    <mergeCell ref="V15:V16"/>
    <mergeCell ref="W15:W16"/>
    <mergeCell ref="X15:X16"/>
    <mergeCell ref="T13:T14"/>
    <mergeCell ref="U13:U14"/>
    <mergeCell ref="V13:V14"/>
    <mergeCell ref="W13:W14"/>
    <mergeCell ref="X13:X14"/>
    <mergeCell ref="T5:X5"/>
    <mergeCell ref="T7:T12"/>
    <mergeCell ref="U7:U12"/>
    <mergeCell ref="V7:V12"/>
    <mergeCell ref="W7:W12"/>
    <mergeCell ref="X7:X12"/>
    <mergeCell ref="L5:P5"/>
    <mergeCell ref="Q5:R5"/>
    <mergeCell ref="B2:X2"/>
    <mergeCell ref="B15:B16"/>
    <mergeCell ref="C15:C16"/>
    <mergeCell ref="E15:E16"/>
    <mergeCell ref="F15:F16"/>
    <mergeCell ref="F13:F14"/>
    <mergeCell ref="G5:K5"/>
    <mergeCell ref="B7:B12"/>
    <mergeCell ref="C7:C12"/>
    <mergeCell ref="E7:E12"/>
    <mergeCell ref="F7:F12"/>
    <mergeCell ref="B13:B14"/>
    <mergeCell ref="C13:C14"/>
    <mergeCell ref="E13:E14"/>
    <mergeCell ref="N7:N12"/>
    <mergeCell ref="O7:O12"/>
    <mergeCell ref="P7:P12"/>
    <mergeCell ref="G7:G12"/>
    <mergeCell ref="H7:H12"/>
    <mergeCell ref="I7:I12"/>
    <mergeCell ref="J7:J12"/>
    <mergeCell ref="K7:K12"/>
    <mergeCell ref="Q7:Q12"/>
    <mergeCell ref="R7:R12"/>
    <mergeCell ref="G13:G14"/>
    <mergeCell ref="H13:H14"/>
    <mergeCell ref="I13:I14"/>
    <mergeCell ref="J13:J14"/>
    <mergeCell ref="K13:K14"/>
    <mergeCell ref="L13:L14"/>
    <mergeCell ref="M13:M14"/>
    <mergeCell ref="N13:N14"/>
    <mergeCell ref="O13:O14"/>
    <mergeCell ref="P13:P14"/>
    <mergeCell ref="Q13:Q14"/>
    <mergeCell ref="R13:R14"/>
    <mergeCell ref="L7:L12"/>
    <mergeCell ref="M7:M12"/>
    <mergeCell ref="Q15:Q16"/>
    <mergeCell ref="R15:R16"/>
    <mergeCell ref="B23:D23"/>
    <mergeCell ref="L15:L16"/>
    <mergeCell ref="M15:M16"/>
    <mergeCell ref="N15:N16"/>
    <mergeCell ref="O15:O16"/>
    <mergeCell ref="P15:P16"/>
    <mergeCell ref="G15:G16"/>
    <mergeCell ref="H15:H16"/>
    <mergeCell ref="I15:I16"/>
    <mergeCell ref="J15:J16"/>
    <mergeCell ref="K15:K16"/>
    <mergeCell ref="G17:J17"/>
    <mergeCell ref="L17:O17"/>
  </mergeCells>
  <pageMargins left="0.70866141732283472" right="0.70866141732283472" top="0.74803149606299213" bottom="0.74803149606299213" header="0.31496062992125984" footer="0.31496062992125984"/>
  <pageSetup paperSize="281" scale="4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3:AK17"/>
  <sheetViews>
    <sheetView topLeftCell="P5" zoomScale="113" zoomScaleNormal="113" workbookViewId="0">
      <selection activeCell="AA9" sqref="AA9"/>
    </sheetView>
  </sheetViews>
  <sheetFormatPr baseColWidth="10" defaultRowHeight="15" x14ac:dyDescent="0.25"/>
  <cols>
    <col min="1" max="1" width="5" customWidth="1"/>
    <col min="2" max="2" width="4.42578125" customWidth="1"/>
    <col min="4" max="4" width="21" customWidth="1"/>
    <col min="5" max="5" width="8.7109375" customWidth="1"/>
    <col min="6" max="6" width="4.85546875" bestFit="1" customWidth="1"/>
    <col min="7" max="7" width="8.42578125" customWidth="1"/>
    <col min="8" max="8" width="2.85546875" customWidth="1"/>
    <col min="9" max="9" width="7" customWidth="1"/>
    <col min="10" max="10" width="10.42578125" customWidth="1"/>
    <col min="11" max="11" width="9.28515625" customWidth="1"/>
    <col min="12" max="12" width="8.42578125" customWidth="1"/>
    <col min="13" max="13" width="8.85546875" customWidth="1"/>
    <col min="14" max="14" width="8" customWidth="1"/>
    <col min="15" max="15" width="11.85546875" customWidth="1"/>
    <col min="16" max="16" width="12.7109375" customWidth="1"/>
    <col min="17" max="17" width="10" bestFit="1" customWidth="1"/>
    <col min="18" max="18" width="6.42578125" customWidth="1"/>
    <col min="19" max="19" width="8" customWidth="1"/>
    <col min="20" max="20" width="11.42578125" customWidth="1"/>
    <col min="21" max="21" width="12.140625" customWidth="1"/>
    <col min="22" max="22" width="14" hidden="1" customWidth="1"/>
    <col min="23" max="23" width="14.28515625" hidden="1" customWidth="1"/>
    <col min="24" max="24" width="4.5703125" hidden="1" customWidth="1"/>
    <col min="25" max="25" width="10" bestFit="1" customWidth="1"/>
    <col min="26" max="26" width="6.42578125" customWidth="1"/>
    <col min="27" max="27" width="8" customWidth="1"/>
    <col min="29" max="29" width="12.140625" customWidth="1"/>
  </cols>
  <sheetData>
    <row r="3" spans="2:37" ht="17.45" customHeight="1" x14ac:dyDescent="0.25">
      <c r="B3" s="437" t="s">
        <v>167</v>
      </c>
      <c r="C3" s="437"/>
      <c r="D3" s="437"/>
      <c r="E3" s="437"/>
      <c r="F3" s="437"/>
      <c r="G3" s="437"/>
      <c r="H3" s="437"/>
      <c r="I3" s="437"/>
      <c r="J3" s="437"/>
      <c r="K3" s="437"/>
      <c r="L3" s="437"/>
      <c r="M3" s="437"/>
      <c r="N3" s="437"/>
      <c r="O3" s="437"/>
      <c r="P3" s="437"/>
      <c r="Q3" s="437"/>
      <c r="R3" s="437"/>
      <c r="S3" s="437"/>
      <c r="T3" s="437"/>
      <c r="U3" s="437"/>
      <c r="V3" s="437"/>
      <c r="W3" s="437"/>
      <c r="X3" s="69"/>
      <c r="Y3" s="69"/>
      <c r="Z3" s="69"/>
      <c r="AA3" s="69"/>
      <c r="AB3" s="69"/>
      <c r="AC3" s="69"/>
      <c r="AD3" s="69"/>
      <c r="AE3" s="69"/>
      <c r="AF3" s="69"/>
      <c r="AG3" s="69"/>
      <c r="AH3" s="69"/>
      <c r="AI3" s="69"/>
      <c r="AJ3" s="69"/>
      <c r="AK3" s="69"/>
    </row>
    <row r="4" spans="2:37" x14ac:dyDescent="0.25">
      <c r="B4" s="75"/>
      <c r="C4" s="75"/>
      <c r="D4" s="75"/>
      <c r="E4" s="75"/>
      <c r="F4" s="75"/>
      <c r="G4" s="75"/>
      <c r="H4" s="75"/>
      <c r="I4" s="75"/>
      <c r="J4" s="75"/>
      <c r="K4" s="75"/>
      <c r="L4" s="75"/>
      <c r="M4" s="75"/>
      <c r="N4" s="75"/>
      <c r="O4" s="75"/>
      <c r="P4" s="75"/>
      <c r="Q4" s="75"/>
      <c r="R4" s="75"/>
      <c r="S4" s="75"/>
      <c r="T4" s="75"/>
      <c r="U4" s="75"/>
      <c r="V4" s="75"/>
      <c r="W4" s="75"/>
      <c r="Y4" s="75"/>
      <c r="Z4" s="75"/>
      <c r="AA4" s="75"/>
      <c r="AB4" s="75"/>
      <c r="AC4" s="75"/>
    </row>
    <row r="5" spans="2:37" ht="15.75" thickBot="1" x14ac:dyDescent="0.3">
      <c r="B5" s="75"/>
      <c r="C5" s="75"/>
      <c r="D5" s="75"/>
      <c r="E5" s="75"/>
      <c r="F5" s="75"/>
      <c r="G5" s="75"/>
      <c r="H5" s="75"/>
      <c r="I5" s="75"/>
      <c r="J5" s="75"/>
      <c r="K5" s="75"/>
      <c r="L5" s="75"/>
      <c r="M5" s="75"/>
      <c r="N5" s="75"/>
      <c r="O5" s="75"/>
      <c r="P5" s="75"/>
      <c r="Q5" s="75"/>
      <c r="R5" s="75"/>
      <c r="S5" s="75"/>
      <c r="T5" s="75"/>
      <c r="U5" s="75"/>
      <c r="V5" s="75"/>
      <c r="W5" s="75"/>
      <c r="Y5" s="75"/>
      <c r="Z5" s="75"/>
      <c r="AA5" s="75"/>
      <c r="AB5" s="75"/>
      <c r="AC5" s="75"/>
    </row>
    <row r="6" spans="2:37" ht="15.75" thickBot="1" x14ac:dyDescent="0.3">
      <c r="B6" s="75"/>
      <c r="C6" s="75"/>
      <c r="D6" s="75"/>
      <c r="E6" s="75"/>
      <c r="F6" s="75"/>
      <c r="G6" s="434" t="s">
        <v>338</v>
      </c>
      <c r="H6" s="435"/>
      <c r="I6" s="435"/>
      <c r="J6" s="435"/>
      <c r="K6" s="436"/>
      <c r="L6" s="434" t="s">
        <v>339</v>
      </c>
      <c r="M6" s="435"/>
      <c r="N6" s="435"/>
      <c r="O6" s="435"/>
      <c r="P6" s="436"/>
      <c r="Q6" s="434" t="s">
        <v>340</v>
      </c>
      <c r="R6" s="435"/>
      <c r="S6" s="435"/>
      <c r="T6" s="435"/>
      <c r="U6" s="436"/>
      <c r="V6" s="435" t="s">
        <v>156</v>
      </c>
      <c r="W6" s="436"/>
      <c r="Y6" s="434" t="s">
        <v>340</v>
      </c>
      <c r="Z6" s="435"/>
      <c r="AA6" s="435"/>
      <c r="AB6" s="435"/>
      <c r="AC6" s="436"/>
    </row>
    <row r="7" spans="2:37" ht="34.5" thickBot="1" x14ac:dyDescent="0.3">
      <c r="B7" s="97" t="s">
        <v>0</v>
      </c>
      <c r="C7" s="98" t="s">
        <v>332</v>
      </c>
      <c r="D7" s="98" t="s">
        <v>333</v>
      </c>
      <c r="E7" s="98" t="s">
        <v>160</v>
      </c>
      <c r="F7" s="98" t="s">
        <v>334</v>
      </c>
      <c r="G7" s="99" t="s">
        <v>161</v>
      </c>
      <c r="H7" s="100" t="s">
        <v>170</v>
      </c>
      <c r="I7" s="95" t="s">
        <v>171</v>
      </c>
      <c r="J7" s="95" t="s">
        <v>164</v>
      </c>
      <c r="K7" s="96" t="s">
        <v>162</v>
      </c>
      <c r="L7" s="99" t="s">
        <v>161</v>
      </c>
      <c r="M7" s="100" t="s">
        <v>170</v>
      </c>
      <c r="N7" s="95" t="s">
        <v>171</v>
      </c>
      <c r="O7" s="95" t="s">
        <v>164</v>
      </c>
      <c r="P7" s="96" t="s">
        <v>162</v>
      </c>
      <c r="Q7" s="99" t="s">
        <v>161</v>
      </c>
      <c r="R7" s="100" t="s">
        <v>170</v>
      </c>
      <c r="S7" s="95" t="s">
        <v>171</v>
      </c>
      <c r="T7" s="95" t="s">
        <v>164</v>
      </c>
      <c r="U7" s="101" t="s">
        <v>162</v>
      </c>
      <c r="V7" s="95" t="s">
        <v>164</v>
      </c>
      <c r="W7" s="96" t="s">
        <v>162</v>
      </c>
      <c r="Y7" s="99" t="s">
        <v>161</v>
      </c>
      <c r="Z7" s="100" t="s">
        <v>170</v>
      </c>
      <c r="AA7" s="95" t="s">
        <v>171</v>
      </c>
      <c r="AB7" s="95" t="s">
        <v>164</v>
      </c>
      <c r="AC7" s="101" t="s">
        <v>162</v>
      </c>
    </row>
    <row r="8" spans="2:37" ht="133.69999999999999" customHeight="1" thickBot="1" x14ac:dyDescent="0.3">
      <c r="B8" s="67">
        <v>1</v>
      </c>
      <c r="C8" s="68" t="s">
        <v>337</v>
      </c>
      <c r="D8" s="67" t="s">
        <v>335</v>
      </c>
      <c r="E8" s="67" t="s">
        <v>336</v>
      </c>
      <c r="F8" s="67">
        <v>2975</v>
      </c>
      <c r="G8" s="70">
        <v>37804</v>
      </c>
      <c r="H8" s="71">
        <v>0</v>
      </c>
      <c r="I8" s="70">
        <f>+H8*G8</f>
        <v>0</v>
      </c>
      <c r="J8" s="70">
        <f>+G8+I8</f>
        <v>37804</v>
      </c>
      <c r="K8" s="73">
        <f>+J8*F8</f>
        <v>112466900</v>
      </c>
      <c r="L8" s="70">
        <v>39800</v>
      </c>
      <c r="M8" s="71">
        <v>0</v>
      </c>
      <c r="N8" s="70">
        <f>+M8*L8</f>
        <v>0</v>
      </c>
      <c r="O8" s="70">
        <f>+L8+N8</f>
        <v>39800</v>
      </c>
      <c r="P8" s="73">
        <f>+O8*F8</f>
        <v>118405000</v>
      </c>
      <c r="Q8" s="72">
        <v>41700</v>
      </c>
      <c r="R8" s="71">
        <v>0</v>
      </c>
      <c r="S8" s="70">
        <f>+R8*Q8</f>
        <v>0</v>
      </c>
      <c r="T8" s="72">
        <f>+Q8+S8</f>
        <v>41700</v>
      </c>
      <c r="U8" s="73">
        <f>+Q8*F8</f>
        <v>124057500</v>
      </c>
      <c r="V8" s="72">
        <f>AVERAGE(G8,L8,Q8)</f>
        <v>39768</v>
      </c>
      <c r="W8" s="74">
        <f>AVERAGE(K8,P8,U8)</f>
        <v>118309800</v>
      </c>
      <c r="Y8" s="72">
        <f>ROUND(AVERAGE(G8,L8,Q8),0)</f>
        <v>39768</v>
      </c>
      <c r="Z8" s="71">
        <v>0</v>
      </c>
      <c r="AA8" s="70">
        <f>ROUND(Y8*Z8,0)</f>
        <v>0</v>
      </c>
      <c r="AB8" s="72">
        <f>+Y8+AA8</f>
        <v>39768</v>
      </c>
      <c r="AC8" s="73">
        <f>+AB8*F8</f>
        <v>118309800</v>
      </c>
    </row>
    <row r="9" spans="2:37" x14ac:dyDescent="0.25">
      <c r="B9" s="75"/>
      <c r="C9" s="75"/>
      <c r="D9" s="75"/>
      <c r="E9" s="75"/>
      <c r="F9" s="75"/>
      <c r="G9" s="75"/>
      <c r="H9" s="438"/>
      <c r="I9" s="438"/>
      <c r="J9" s="438"/>
      <c r="K9" s="75"/>
      <c r="L9" s="75"/>
      <c r="M9" s="75"/>
      <c r="N9" s="75"/>
      <c r="O9" s="75"/>
      <c r="P9" s="75"/>
      <c r="Q9" s="75"/>
      <c r="R9" s="75"/>
      <c r="S9" s="75"/>
      <c r="T9" s="75"/>
      <c r="U9" s="75"/>
      <c r="V9" s="75"/>
      <c r="W9" s="75"/>
      <c r="Y9" s="75"/>
      <c r="Z9" s="75"/>
      <c r="AA9" s="75"/>
      <c r="AB9" s="75"/>
      <c r="AC9" s="75"/>
    </row>
    <row r="10" spans="2:37" x14ac:dyDescent="0.25">
      <c r="B10" s="75"/>
      <c r="C10" s="75"/>
      <c r="D10" s="75"/>
      <c r="E10" s="75"/>
      <c r="F10" s="75"/>
      <c r="G10" s="75"/>
      <c r="H10" s="75"/>
      <c r="I10" s="75"/>
      <c r="J10" s="75"/>
      <c r="K10" s="75"/>
      <c r="L10" s="75"/>
      <c r="M10" s="75"/>
      <c r="N10" s="75"/>
      <c r="O10" s="75"/>
      <c r="P10" s="75"/>
      <c r="Q10" s="75"/>
      <c r="R10" s="75"/>
      <c r="S10" s="75"/>
      <c r="T10" s="75"/>
      <c r="U10" s="75"/>
      <c r="V10" s="75"/>
      <c r="W10" s="126"/>
      <c r="Y10" s="75"/>
      <c r="Z10" s="75"/>
      <c r="AA10" s="75"/>
      <c r="AB10" s="75"/>
      <c r="AC10" s="75"/>
    </row>
    <row r="11" spans="2:37" x14ac:dyDescent="0.25">
      <c r="B11" s="75"/>
      <c r="C11" s="75"/>
      <c r="D11" s="75"/>
      <c r="E11" s="75"/>
      <c r="F11" s="75"/>
      <c r="G11" s="75"/>
      <c r="H11" s="75"/>
      <c r="I11" s="75"/>
      <c r="J11" s="75"/>
      <c r="K11" s="75"/>
      <c r="L11" s="75"/>
      <c r="M11" s="75"/>
      <c r="N11" s="75"/>
      <c r="O11" s="75"/>
      <c r="P11" s="75"/>
      <c r="Q11" s="75"/>
      <c r="R11" s="75"/>
      <c r="S11" s="75"/>
      <c r="T11" s="75"/>
      <c r="U11" s="75"/>
      <c r="V11" s="75"/>
      <c r="W11" s="126"/>
      <c r="Y11" s="75"/>
      <c r="Z11" s="75"/>
      <c r="AA11" s="75"/>
      <c r="AB11" s="75"/>
      <c r="AC11" s="75"/>
    </row>
    <row r="12" spans="2:37" x14ac:dyDescent="0.25">
      <c r="B12" s="75"/>
      <c r="C12" s="75"/>
      <c r="D12" s="75"/>
      <c r="E12" s="75"/>
      <c r="F12" s="75"/>
      <c r="G12" s="75"/>
      <c r="H12" s="75"/>
      <c r="I12" s="75"/>
      <c r="J12" s="75"/>
      <c r="K12" s="75"/>
      <c r="L12" s="75"/>
      <c r="M12" s="75"/>
      <c r="N12" s="75"/>
      <c r="O12" s="75"/>
      <c r="P12" s="75"/>
      <c r="Q12" s="75"/>
      <c r="R12" s="75"/>
      <c r="S12" s="75"/>
      <c r="T12" s="75"/>
      <c r="U12" s="75"/>
      <c r="V12" s="75"/>
      <c r="W12" s="76"/>
      <c r="Y12" s="75"/>
      <c r="Z12" s="75"/>
      <c r="AA12" s="75"/>
      <c r="AB12" s="75"/>
      <c r="AC12" s="75"/>
    </row>
    <row r="13" spans="2:37" x14ac:dyDescent="0.25">
      <c r="B13" s="3"/>
      <c r="C13" s="3"/>
      <c r="D13" s="3"/>
      <c r="E13" s="75"/>
      <c r="F13" s="75"/>
      <c r="G13" s="75"/>
      <c r="H13" s="75"/>
      <c r="I13" s="75"/>
      <c r="J13" s="75"/>
      <c r="K13" s="75"/>
      <c r="L13" s="75"/>
      <c r="M13" s="75"/>
      <c r="N13" s="75"/>
      <c r="O13" s="75"/>
      <c r="P13" s="75"/>
      <c r="Q13" s="75"/>
      <c r="R13" s="75"/>
      <c r="S13" s="75"/>
      <c r="T13" s="75"/>
      <c r="U13" s="75"/>
      <c r="V13" s="75"/>
      <c r="W13" s="76"/>
      <c r="Y13" s="75"/>
      <c r="Z13" s="75"/>
      <c r="AA13" s="75"/>
      <c r="AB13" s="75"/>
      <c r="AC13" s="75"/>
    </row>
    <row r="14" spans="2:37" x14ac:dyDescent="0.25">
      <c r="B14" s="261" t="s">
        <v>165</v>
      </c>
      <c r="C14" s="261"/>
      <c r="D14" s="261"/>
      <c r="E14" s="75"/>
      <c r="F14" s="75"/>
      <c r="G14" s="75"/>
      <c r="H14" s="75"/>
      <c r="I14" s="75"/>
      <c r="J14" s="75"/>
      <c r="K14" s="75"/>
      <c r="L14" s="75"/>
      <c r="M14" s="75"/>
      <c r="N14" s="75"/>
      <c r="O14" s="75"/>
      <c r="P14" s="75"/>
      <c r="Q14" s="75"/>
      <c r="R14" s="75"/>
      <c r="S14" s="75"/>
      <c r="T14" s="75"/>
      <c r="U14" s="75"/>
      <c r="V14" s="75"/>
      <c r="W14" s="75"/>
      <c r="Y14" s="75"/>
      <c r="Z14" s="75"/>
      <c r="AA14" s="75"/>
      <c r="AB14" s="75"/>
      <c r="AC14" s="75"/>
    </row>
    <row r="15" spans="2:37" x14ac:dyDescent="0.25">
      <c r="B15" s="26" t="s">
        <v>166</v>
      </c>
      <c r="C15" s="26"/>
      <c r="D15" s="26"/>
      <c r="E15" s="75"/>
      <c r="F15" s="75"/>
      <c r="G15" s="75"/>
      <c r="H15" s="75"/>
      <c r="I15" s="75"/>
      <c r="J15" s="75"/>
      <c r="K15" s="75"/>
      <c r="L15" s="75"/>
      <c r="M15" s="75"/>
      <c r="N15" s="75"/>
      <c r="O15" s="75"/>
      <c r="P15" s="75"/>
      <c r="Q15" s="75"/>
      <c r="R15" s="75"/>
      <c r="S15" s="75"/>
      <c r="T15" s="75"/>
      <c r="U15" s="75"/>
      <c r="V15" s="75"/>
      <c r="W15" s="75"/>
      <c r="Y15" s="75"/>
      <c r="Z15" s="75"/>
      <c r="AA15" s="75"/>
      <c r="AB15" s="75"/>
      <c r="AC15" s="75"/>
    </row>
    <row r="16" spans="2:37" x14ac:dyDescent="0.25">
      <c r="B16" s="1"/>
      <c r="C16" s="1"/>
      <c r="D16" s="1"/>
    </row>
    <row r="17" spans="2:4" x14ac:dyDescent="0.25">
      <c r="B17" s="1"/>
      <c r="C17" s="1"/>
      <c r="D17" s="1"/>
    </row>
  </sheetData>
  <mergeCells count="8">
    <mergeCell ref="Y6:AC6"/>
    <mergeCell ref="V6:W6"/>
    <mergeCell ref="B3:W3"/>
    <mergeCell ref="B14:D14"/>
    <mergeCell ref="G6:K6"/>
    <mergeCell ref="H9:J9"/>
    <mergeCell ref="L6:P6"/>
    <mergeCell ref="Q6:U6"/>
  </mergeCells>
  <pageMargins left="0.70866141732283472" right="0.70866141732283472" top="0.74803149606299213" bottom="0.74803149606299213" header="0.31496062992125984" footer="0.31496062992125984"/>
  <pageSetup paperSize="281"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Y18"/>
  <sheetViews>
    <sheetView topLeftCell="F8" zoomScale="89" zoomScaleNormal="89" workbookViewId="0">
      <selection activeCell="U11" sqref="U11:W15"/>
    </sheetView>
  </sheetViews>
  <sheetFormatPr baseColWidth="10" defaultRowHeight="15" x14ac:dyDescent="0.25"/>
  <cols>
    <col min="2" max="2" width="7.140625" customWidth="1"/>
    <col min="3" max="3" width="14.140625" customWidth="1"/>
    <col min="4" max="4" width="33.7109375" customWidth="1"/>
    <col min="6" max="6" width="5.7109375" bestFit="1" customWidth="1"/>
    <col min="7" max="7" width="12.85546875" bestFit="1" customWidth="1"/>
    <col min="8" max="8" width="11.28515625" customWidth="1"/>
    <col min="9" max="9" width="17.85546875" bestFit="1" customWidth="1"/>
    <col min="10" max="10" width="13.7109375" bestFit="1" customWidth="1"/>
    <col min="11" max="11" width="12.85546875" bestFit="1" customWidth="1"/>
    <col min="13" max="13" width="12.7109375" bestFit="1" customWidth="1"/>
    <col min="14" max="14" width="16.140625" customWidth="1"/>
    <col min="15" max="15" width="17.140625" hidden="1" customWidth="1"/>
    <col min="16" max="16" width="17.85546875" hidden="1" customWidth="1"/>
    <col min="17" max="17" width="4.140625" hidden="1" customWidth="1"/>
    <col min="18" max="18" width="15.28515625" bestFit="1" customWidth="1"/>
    <col min="19" max="19" width="15.28515625" customWidth="1"/>
    <col min="20" max="20" width="13.5703125" bestFit="1" customWidth="1"/>
    <col min="21" max="21" width="15.28515625" bestFit="1" customWidth="1"/>
    <col min="22" max="22" width="16.140625" customWidth="1"/>
  </cols>
  <sheetData>
    <row r="2" spans="2:25" ht="21" customHeight="1" x14ac:dyDescent="0.25">
      <c r="B2" s="272" t="s">
        <v>167</v>
      </c>
      <c r="C2" s="272"/>
      <c r="D2" s="272"/>
      <c r="E2" s="272"/>
      <c r="F2" s="272"/>
      <c r="G2" s="272"/>
      <c r="H2" s="272"/>
      <c r="I2" s="272"/>
      <c r="J2" s="272"/>
      <c r="K2" s="272"/>
      <c r="L2" s="272"/>
      <c r="M2" s="272"/>
      <c r="N2" s="272"/>
      <c r="O2" s="272"/>
      <c r="P2" s="272"/>
      <c r="Q2" s="104"/>
      <c r="R2" s="104"/>
      <c r="S2" s="104"/>
      <c r="T2" s="104"/>
      <c r="U2" s="104"/>
      <c r="V2" s="104"/>
      <c r="W2" s="104"/>
      <c r="X2" s="104"/>
      <c r="Y2" s="104"/>
    </row>
    <row r="3" spans="2:25" ht="15.75" thickBot="1" x14ac:dyDescent="0.3"/>
    <row r="4" spans="2:25" ht="15.75" thickBot="1" x14ac:dyDescent="0.3">
      <c r="G4" s="442" t="s">
        <v>371</v>
      </c>
      <c r="H4" s="444"/>
      <c r="I4" s="444"/>
      <c r="J4" s="445"/>
      <c r="K4" s="442" t="s">
        <v>370</v>
      </c>
      <c r="L4" s="444"/>
      <c r="M4" s="444"/>
      <c r="N4" s="445"/>
      <c r="O4" s="446" t="s">
        <v>156</v>
      </c>
      <c r="P4" s="447"/>
      <c r="R4" s="442" t="s">
        <v>156</v>
      </c>
      <c r="S4" s="443"/>
      <c r="T4" s="444"/>
      <c r="U4" s="444"/>
      <c r="V4" s="445"/>
    </row>
    <row r="5" spans="2:25" ht="30.75" thickBot="1" x14ac:dyDescent="0.3">
      <c r="B5" s="185" t="s">
        <v>0</v>
      </c>
      <c r="C5" s="186" t="s">
        <v>304</v>
      </c>
      <c r="D5" s="187" t="s">
        <v>355</v>
      </c>
      <c r="E5" s="187" t="s">
        <v>160</v>
      </c>
      <c r="F5" s="188" t="s">
        <v>356</v>
      </c>
      <c r="G5" s="171" t="s">
        <v>357</v>
      </c>
      <c r="H5" s="102" t="s">
        <v>358</v>
      </c>
      <c r="I5" s="103" t="s">
        <v>359</v>
      </c>
      <c r="J5" s="172" t="s">
        <v>360</v>
      </c>
      <c r="K5" s="171" t="s">
        <v>357</v>
      </c>
      <c r="L5" s="102" t="s">
        <v>358</v>
      </c>
      <c r="M5" s="103" t="s">
        <v>359</v>
      </c>
      <c r="N5" s="172" t="s">
        <v>360</v>
      </c>
      <c r="O5" s="179" t="s">
        <v>361</v>
      </c>
      <c r="P5" s="172" t="s">
        <v>162</v>
      </c>
      <c r="R5" s="171" t="s">
        <v>357</v>
      </c>
      <c r="S5" s="253" t="s">
        <v>377</v>
      </c>
      <c r="T5" s="102" t="s">
        <v>358</v>
      </c>
      <c r="U5" s="103" t="s">
        <v>359</v>
      </c>
      <c r="V5" s="172" t="s">
        <v>360</v>
      </c>
    </row>
    <row r="6" spans="2:25" ht="138.6" customHeight="1" thickBot="1" x14ac:dyDescent="0.3">
      <c r="B6" s="189">
        <v>1</v>
      </c>
      <c r="C6" s="34" t="s">
        <v>362</v>
      </c>
      <c r="D6" s="82" t="s">
        <v>363</v>
      </c>
      <c r="E6" s="52" t="s">
        <v>1</v>
      </c>
      <c r="F6" s="190">
        <v>11</v>
      </c>
      <c r="G6" s="173">
        <v>2454991</v>
      </c>
      <c r="H6" s="65">
        <f>G6*19%</f>
        <v>466448.29</v>
      </c>
      <c r="I6" s="65">
        <f>G6+H6</f>
        <v>2921439.29</v>
      </c>
      <c r="J6" s="174">
        <f>I6*F6</f>
        <v>32135832.190000001</v>
      </c>
      <c r="K6" s="173">
        <v>2700001</v>
      </c>
      <c r="L6" s="65">
        <f>K6*19%</f>
        <v>513000.19</v>
      </c>
      <c r="M6" s="65">
        <f>K6+L6</f>
        <v>3213001.19</v>
      </c>
      <c r="N6" s="174">
        <f>M6*F6</f>
        <v>35343013.089999996</v>
      </c>
      <c r="O6" s="180">
        <f>+AVERAGE(I6,M6)</f>
        <v>3067220.24</v>
      </c>
      <c r="P6" s="181">
        <f>+O6*F6</f>
        <v>33739422.640000001</v>
      </c>
      <c r="Q6" s="168"/>
      <c r="R6" s="251">
        <v>2577496</v>
      </c>
      <c r="S6" s="254">
        <v>0.19</v>
      </c>
      <c r="T6" s="252">
        <f>ROUND(S6*R6,0)</f>
        <v>489724</v>
      </c>
      <c r="U6" s="251">
        <f>+R6+T6</f>
        <v>3067220</v>
      </c>
      <c r="V6" s="174">
        <f>U6*F6</f>
        <v>33739420</v>
      </c>
    </row>
    <row r="7" spans="2:25" ht="316.7" customHeight="1" thickBot="1" x14ac:dyDescent="0.3">
      <c r="B7" s="54">
        <v>2</v>
      </c>
      <c r="C7" s="41" t="s">
        <v>364</v>
      </c>
      <c r="D7" s="82" t="s">
        <v>365</v>
      </c>
      <c r="E7" s="83" t="s">
        <v>1</v>
      </c>
      <c r="F7" s="191">
        <v>30</v>
      </c>
      <c r="G7" s="173">
        <v>1200000</v>
      </c>
      <c r="H7" s="65">
        <f t="shared" ref="H7:H8" si="0">G7*19%</f>
        <v>228000</v>
      </c>
      <c r="I7" s="65">
        <f t="shared" ref="I7:I8" si="1">G7+H7</f>
        <v>1428000</v>
      </c>
      <c r="J7" s="174">
        <f t="shared" ref="J7:J8" si="2">I7*F7</f>
        <v>42840000</v>
      </c>
      <c r="K7" s="173">
        <v>1200000</v>
      </c>
      <c r="L7" s="65">
        <f t="shared" ref="L7:L8" si="3">K7*19%</f>
        <v>228000</v>
      </c>
      <c r="M7" s="65">
        <f t="shared" ref="M7:M8" si="4">K7+L7</f>
        <v>1428000</v>
      </c>
      <c r="N7" s="174">
        <f>M7*F7</f>
        <v>42840000</v>
      </c>
      <c r="O7" s="180">
        <f t="shared" ref="O7:O8" si="5">+AVERAGE(I7,M7)</f>
        <v>1428000</v>
      </c>
      <c r="P7" s="181">
        <f t="shared" ref="P7:P8" si="6">+O7*F7</f>
        <v>42840000</v>
      </c>
      <c r="R7" s="251">
        <v>1200000</v>
      </c>
      <c r="S7" s="254">
        <v>0.19</v>
      </c>
      <c r="T7" s="252">
        <f t="shared" ref="T7:T8" si="7">ROUND(S7*R7,0)</f>
        <v>228000</v>
      </c>
      <c r="U7" s="251">
        <f t="shared" ref="U7:U8" si="8">+R7+T7</f>
        <v>1428000</v>
      </c>
      <c r="V7" s="174">
        <f t="shared" ref="V7:V8" si="9">U7*F7</f>
        <v>42840000</v>
      </c>
    </row>
    <row r="8" spans="2:25" ht="238.7" customHeight="1" thickBot="1" x14ac:dyDescent="0.3">
      <c r="B8" s="55">
        <v>3</v>
      </c>
      <c r="C8" s="43" t="s">
        <v>366</v>
      </c>
      <c r="D8" s="192" t="s">
        <v>367</v>
      </c>
      <c r="E8" s="193" t="s">
        <v>1</v>
      </c>
      <c r="F8" s="194">
        <v>122</v>
      </c>
      <c r="G8" s="175">
        <v>188489</v>
      </c>
      <c r="H8" s="176">
        <f t="shared" si="0"/>
        <v>35812.910000000003</v>
      </c>
      <c r="I8" s="176">
        <f t="shared" si="1"/>
        <v>224301.91</v>
      </c>
      <c r="J8" s="177">
        <f t="shared" si="2"/>
        <v>27364833.02</v>
      </c>
      <c r="K8" s="175">
        <v>190000</v>
      </c>
      <c r="L8" s="176">
        <f t="shared" si="3"/>
        <v>36100</v>
      </c>
      <c r="M8" s="176">
        <f t="shared" si="4"/>
        <v>226100</v>
      </c>
      <c r="N8" s="177">
        <f t="shared" ref="N8" si="10">M8*F8</f>
        <v>27584200</v>
      </c>
      <c r="O8" s="182">
        <f t="shared" si="5"/>
        <v>225200.95500000002</v>
      </c>
      <c r="P8" s="183">
        <f t="shared" si="6"/>
        <v>27474516.510000002</v>
      </c>
      <c r="R8" s="251">
        <v>189244</v>
      </c>
      <c r="S8" s="254">
        <v>0.19</v>
      </c>
      <c r="T8" s="252">
        <f t="shared" si="7"/>
        <v>35956</v>
      </c>
      <c r="U8" s="251">
        <f t="shared" si="8"/>
        <v>225200</v>
      </c>
      <c r="V8" s="174">
        <f t="shared" si="9"/>
        <v>27474400</v>
      </c>
    </row>
    <row r="9" spans="2:25" x14ac:dyDescent="0.25">
      <c r="B9" s="184"/>
      <c r="C9" s="184"/>
      <c r="D9" s="184"/>
      <c r="E9" s="184"/>
      <c r="F9" s="184" t="s">
        <v>368</v>
      </c>
      <c r="G9" s="439" t="s">
        <v>157</v>
      </c>
      <c r="H9" s="440"/>
      <c r="I9" s="441"/>
      <c r="J9" s="195">
        <f>SUM(J6:J8)</f>
        <v>102340665.20999999</v>
      </c>
      <c r="K9" s="439" t="s">
        <v>157</v>
      </c>
      <c r="L9" s="440"/>
      <c r="M9" s="441"/>
      <c r="N9" s="178">
        <f>SUM(N6:N8)</f>
        <v>105767213.09</v>
      </c>
      <c r="O9" s="196" t="s">
        <v>157</v>
      </c>
      <c r="P9" s="56">
        <f>SUM(P6:P8)</f>
        <v>104053939.15000001</v>
      </c>
      <c r="R9" s="439" t="s">
        <v>382</v>
      </c>
      <c r="S9" s="440"/>
      <c r="T9" s="440"/>
      <c r="U9" s="441"/>
      <c r="V9" s="196">
        <f>SUM(V6:V8)</f>
        <v>104053820</v>
      </c>
    </row>
    <row r="12" spans="2:25" x14ac:dyDescent="0.25">
      <c r="P12" s="32"/>
    </row>
    <row r="13" spans="2:25" x14ac:dyDescent="0.25">
      <c r="P13" s="32"/>
    </row>
    <row r="14" spans="2:25" x14ac:dyDescent="0.25">
      <c r="B14" s="1"/>
      <c r="C14" s="1"/>
      <c r="D14" s="1"/>
    </row>
    <row r="15" spans="2:25" x14ac:dyDescent="0.25">
      <c r="B15" s="3"/>
      <c r="C15" s="3"/>
      <c r="D15" s="3"/>
    </row>
    <row r="16" spans="2:25" x14ac:dyDescent="0.25">
      <c r="B16" s="261" t="s">
        <v>165</v>
      </c>
      <c r="C16" s="261"/>
      <c r="D16" s="261"/>
    </row>
    <row r="17" spans="2:4" x14ac:dyDescent="0.25">
      <c r="B17" s="26" t="s">
        <v>166</v>
      </c>
      <c r="C17" s="26"/>
      <c r="D17" s="26"/>
    </row>
    <row r="18" spans="2:4" x14ac:dyDescent="0.25">
      <c r="B18" s="1"/>
      <c r="C18" s="1"/>
      <c r="D18" s="1"/>
    </row>
  </sheetData>
  <mergeCells count="9">
    <mergeCell ref="B2:P2"/>
    <mergeCell ref="B16:D16"/>
    <mergeCell ref="G9:I9"/>
    <mergeCell ref="K9:M9"/>
    <mergeCell ref="R4:V4"/>
    <mergeCell ref="R9:U9"/>
    <mergeCell ref="G4:J4"/>
    <mergeCell ref="K4:N4"/>
    <mergeCell ref="O4:P4"/>
  </mergeCells>
  <pageMargins left="0.70866141732283472" right="0.70866141732283472" top="0.74803149606299213" bottom="0.74803149606299213" header="0.31496062992125984" footer="0.31496062992125984"/>
  <pageSetup paperSize="281"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LOTE 1</vt:lpstr>
      <vt:lpstr>LOTE 2</vt:lpstr>
      <vt:lpstr>LOTE 3</vt:lpstr>
      <vt:lpstr>LOTE 4</vt:lpstr>
      <vt:lpstr>LOTE 5</vt:lpstr>
      <vt:lpstr>LOTE 6</vt:lpstr>
      <vt:lpstr>'LOTE 1'!Área_de_impresión</vt:lpstr>
      <vt:lpstr>'LOTE 2'!Área_de_impresión</vt:lpstr>
      <vt:lpstr>'LOTE 3'!Área_de_impresión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BERNAL</dc:creator>
  <cp:lastModifiedBy>Fabián Andrés Manrique Arias</cp:lastModifiedBy>
  <cp:lastPrinted>2024-10-29T16:53:17Z</cp:lastPrinted>
  <dcterms:created xsi:type="dcterms:W3CDTF">2022-07-11T13:46:09Z</dcterms:created>
  <dcterms:modified xsi:type="dcterms:W3CDTF">2024-12-05T19:50:00Z</dcterms:modified>
</cp:coreProperties>
</file>