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LCALDIA DE CHIA 2024\SECRETARIA GENERAL\CONTRATOS\2025\34. Licitacion Seguros 2025\"/>
    </mc:Choice>
  </mc:AlternateContent>
  <bookViews>
    <workbookView xWindow="0" yWindow="0" windowWidth="28800" windowHeight="12330" tabRatio="864" firstSheet="1" activeTab="1"/>
  </bookViews>
  <sheets>
    <sheet name="RESUMEN" sheetId="32" r:id="rId1"/>
    <sheet name="ESTUDIO DE MERCADO VF 2025" sheetId="12" r:id="rId2"/>
    <sheet name="TASAS PROMEDIO " sheetId="1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Toc140149825_1">[1]JURIDICA!#REF!</definedName>
    <definedName name="_Toc140149825_59">#REF!</definedName>
    <definedName name="_Toc142149825_60">#REF!</definedName>
    <definedName name="ADMINISTRATIVA">#REF!</definedName>
    <definedName name="ADMINISTRATIVA.">#REF!</definedName>
    <definedName name="AMOR">[1]JURIDICA!#REF!</definedName>
    <definedName name="ANÁLISIS">#REF!</definedName>
    <definedName name="ANIMAL">#REF!</definedName>
    <definedName name="bg">#REF!</definedName>
    <definedName name="check">[2]Listas!$R$2:$R$3</definedName>
    <definedName name="CiudadesEntrega">[2]Listas!$S$2:$S$1122</definedName>
    <definedName name="DeduFran">[2]Listas!$H$2:$H$4</definedName>
    <definedName name="ESTADO">[3]!Tabla1[Columna2]</definedName>
    <definedName name="ESTADO_VEHICULO">[4]Hoja4!$K$2:$K$4</definedName>
    <definedName name="estadof">[5]Hoja4!$B$2:$B$15</definedName>
    <definedName name="FFFFFFF">#REF!</definedName>
    <definedName name="g">[1]JURIDICA!#REF!</definedName>
    <definedName name="GENERAL">[1]JURIDICA!#REF!</definedName>
    <definedName name="GG">[1]JURIDICA!#REF!</definedName>
    <definedName name="GGGGGG">#REF!</definedName>
    <definedName name="Grupo">[2]Listas!$B$2:$B$3</definedName>
    <definedName name="opcion2">'[6]CUADRO RESUMEN'!$L$21</definedName>
    <definedName name="opcion3">'[6]CUADRO RESUMEN'!$L$22</definedName>
    <definedName name="opcion4">'[6]CUADRO RESUMEN'!$L$23</definedName>
    <definedName name="opcion5">'[6]CUADRO RESUMEN'!$L$24</definedName>
    <definedName name="opcion6">'[6]CUADRO RESUMEN'!$L$25</definedName>
    <definedName name="Proveedor">[2]Listas!$T$2:$T$3</definedName>
    <definedName name="RamoAmparo">[5]Hoja4!$A$2:$A$57</definedName>
    <definedName name="SECC">#REF!</definedName>
    <definedName name="Servicio">[2]Listas!$G$2:$G$17</definedName>
    <definedName name="SUB">#REF!</definedName>
    <definedName name="SUBGEREN">#REF!</definedName>
    <definedName name="SUBGERENCIA">[4]Hoja4!$B$2:$B$7</definedName>
    <definedName name="tadquisicion">[2]Listas!$A$2:$A$8</definedName>
    <definedName name="TIPO_DE_VEHICULOS">[7]Listas!$A$18:$A$31</definedName>
    <definedName name="TipodeVehiculo">[2]Listas!$C$2:$C$10</definedName>
    <definedName name="VEGETAL">#REF!</definedName>
    <definedName name="Vencido">[7]Listas!$N$2:$N$3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2" l="1"/>
  <c r="F27" i="12"/>
  <c r="F21" i="12" l="1"/>
  <c r="G21" i="12"/>
  <c r="H21" i="12" s="1"/>
  <c r="G27" i="12"/>
  <c r="H27" i="12" s="1"/>
  <c r="G29" i="12"/>
  <c r="H29" i="12" s="1"/>
  <c r="I29" i="12" l="1"/>
  <c r="J29" i="12" s="1"/>
  <c r="K29" i="12" s="1"/>
  <c r="F30" i="12" l="1"/>
  <c r="I30" i="12" l="1"/>
  <c r="G30" i="12"/>
  <c r="H30" i="12" s="1"/>
  <c r="J30" i="12" l="1"/>
  <c r="K30" i="12" s="1"/>
  <c r="F43" i="12" l="1"/>
  <c r="I21" i="12" l="1"/>
  <c r="J21" i="12" s="1"/>
  <c r="K21" i="12" s="1"/>
  <c r="I27" i="12"/>
  <c r="J27" i="12" s="1"/>
  <c r="K27" i="12" s="1"/>
  <c r="F28" i="12" l="1"/>
  <c r="I43" i="12"/>
  <c r="G43" i="12"/>
  <c r="H43" i="12" s="1"/>
  <c r="F22" i="12" l="1"/>
  <c r="I22" i="12" s="1"/>
  <c r="G28" i="12"/>
  <c r="H28" i="12" s="1"/>
  <c r="H31" i="12" s="1"/>
  <c r="I28" i="12"/>
  <c r="J43" i="12"/>
  <c r="G22" i="12" l="1"/>
  <c r="H22" i="12" s="1"/>
  <c r="J22" i="12"/>
  <c r="K22" i="12" s="1"/>
  <c r="J28" i="12"/>
  <c r="K28" i="12" s="1"/>
  <c r="K31" i="12" s="1"/>
  <c r="K43" i="12"/>
  <c r="F50" i="12" l="1"/>
  <c r="F40" i="12"/>
  <c r="F60" i="12"/>
  <c r="I60" i="12" s="1"/>
  <c r="F55" i="12"/>
  <c r="K60" i="12" l="1"/>
  <c r="F34" i="12"/>
  <c r="I34" i="12" s="1"/>
  <c r="I55" i="12"/>
  <c r="G55" i="12"/>
  <c r="H55" i="12" s="1"/>
  <c r="G50" i="12"/>
  <c r="H50" i="12" s="1"/>
  <c r="I50" i="12"/>
  <c r="F42" i="12"/>
  <c r="I42" i="12" s="1"/>
  <c r="F39" i="12"/>
  <c r="G39" i="12" s="1"/>
  <c r="H39" i="12" s="1"/>
  <c r="F41" i="12"/>
  <c r="G41" i="12" s="1"/>
  <c r="H41" i="12" s="1"/>
  <c r="F37" i="12"/>
  <c r="I37" i="12" s="1"/>
  <c r="F38" i="12"/>
  <c r="G38" i="12" s="1"/>
  <c r="H38" i="12" s="1"/>
  <c r="H60" i="12"/>
  <c r="I40" i="12"/>
  <c r="G40" i="12"/>
  <c r="H40" i="12" s="1"/>
  <c r="J42" i="12" l="1"/>
  <c r="K42" i="12" s="1"/>
  <c r="J40" i="12"/>
  <c r="K40" i="12" s="1"/>
  <c r="J37" i="12"/>
  <c r="K37" i="12" s="1"/>
  <c r="G42" i="12"/>
  <c r="H42" i="12" s="1"/>
  <c r="F35" i="12"/>
  <c r="I35" i="12" s="1"/>
  <c r="G34" i="12"/>
  <c r="H34" i="12" s="1"/>
  <c r="J34" i="12"/>
  <c r="K34" i="12" s="1"/>
  <c r="J50" i="12"/>
  <c r="K50" i="12" s="1"/>
  <c r="J55" i="12"/>
  <c r="K55" i="12" s="1"/>
  <c r="I39" i="12"/>
  <c r="G37" i="12"/>
  <c r="H37" i="12" s="1"/>
  <c r="I38" i="12"/>
  <c r="I41" i="12"/>
  <c r="J38" i="12" l="1"/>
  <c r="K38" i="12" s="1"/>
  <c r="J41" i="12"/>
  <c r="K41" i="12" s="1"/>
  <c r="J39" i="12"/>
  <c r="K39" i="12" s="1"/>
  <c r="G35" i="12"/>
  <c r="H35" i="12" s="1"/>
  <c r="H36" i="12" s="1"/>
  <c r="J35" i="12"/>
  <c r="K35" i="12" s="1"/>
  <c r="K36" i="12" l="1"/>
  <c r="F23" i="12" l="1"/>
  <c r="G23" i="12" s="1"/>
  <c r="H23" i="12" s="1"/>
  <c r="F24" i="12" l="1"/>
  <c r="G24" i="12" s="1"/>
  <c r="H24" i="12" s="1"/>
  <c r="I23" i="12" l="1"/>
  <c r="J23" i="12" l="1"/>
  <c r="K23" i="12" s="1"/>
  <c r="I24" i="12"/>
  <c r="H25" i="12"/>
  <c r="H32" i="12" s="1"/>
  <c r="J24" i="12" l="1"/>
  <c r="K24" i="12" s="1"/>
  <c r="K25" i="12" s="1"/>
  <c r="K32" i="12" s="1"/>
  <c r="F17" i="12" l="1"/>
  <c r="G17" i="12" l="1"/>
  <c r="H17" i="12" s="1"/>
  <c r="I17" i="12"/>
  <c r="J17" i="12" l="1"/>
  <c r="K17" i="12" s="1"/>
  <c r="F18" i="12" l="1"/>
  <c r="I18" i="12" l="1"/>
  <c r="G18" i="12"/>
  <c r="H18" i="12" s="1"/>
  <c r="H19" i="12" s="1"/>
  <c r="J18" i="12" l="1"/>
  <c r="K18" i="12" s="1"/>
  <c r="K19" i="12" s="1"/>
  <c r="K33" i="12" s="1"/>
  <c r="K45" i="12" s="1"/>
  <c r="K10" i="12" s="1"/>
  <c r="H33" i="12"/>
  <c r="H45" i="12" l="1"/>
</calcChain>
</file>

<file path=xl/sharedStrings.xml><?xml version="1.0" encoding="utf-8"?>
<sst xmlns="http://schemas.openxmlformats.org/spreadsheetml/2006/main" count="335" uniqueCount="151">
  <si>
    <t>ESTUDIO DE MERCADO</t>
  </si>
  <si>
    <t>VIGENCIA DESDE 00:00 HORAS</t>
  </si>
  <si>
    <t>VIGENCIA HASTA 00:00 HORAS</t>
  </si>
  <si>
    <t>DIAS DE COBERTURA PROYECTADOS</t>
  </si>
  <si>
    <t>RAMO</t>
  </si>
  <si>
    <t>VALOR ASEGURADO</t>
  </si>
  <si>
    <t>IVA 19%</t>
  </si>
  <si>
    <t>TOTAL GRUPO UNICO</t>
  </si>
  <si>
    <t>%</t>
  </si>
  <si>
    <t>DETERMINACION TASAS PROMEDIO</t>
  </si>
  <si>
    <t>ENTIDAD</t>
  </si>
  <si>
    <t>PROCESO DE CONTRATACION</t>
  </si>
  <si>
    <t>TASA PROMEDIO</t>
  </si>
  <si>
    <t>TIPO DE TASA % - %o</t>
  </si>
  <si>
    <t>PRESUPUESTO VIGENCIA PROYECTADA</t>
  </si>
  <si>
    <t xml:space="preserve">PRIMA NETA ANUAL </t>
  </si>
  <si>
    <t>PRIMA ANUAL CON IVA</t>
  </si>
  <si>
    <t>GRUPO UNICO</t>
  </si>
  <si>
    <t>PRIMA NETA PROYECTADA</t>
  </si>
  <si>
    <t>PRIMA PROYECTADA</t>
  </si>
  <si>
    <t>PROMEDIO TASAS</t>
  </si>
  <si>
    <t>TASA FINAL CON AJUSTE</t>
  </si>
  <si>
    <t>TASAS DEL MERCADO</t>
  </si>
  <si>
    <t>PRIMA PROYECTADA INCLUIDO IVA</t>
  </si>
  <si>
    <t>SAMC-01-2024</t>
  </si>
  <si>
    <t>AJUSTE POR SINIESTRALIDAD</t>
  </si>
  <si>
    <t>SEGURO TODO RIESGO DAÑO MATERIAL</t>
  </si>
  <si>
    <t>SEGURO TODO RIESGO EQUIPO Y MAQUINARIA (CONTRATISTAS)</t>
  </si>
  <si>
    <t>SEGURO DE MANEJO GLOBAL ESTATAL</t>
  </si>
  <si>
    <t>SEGURO TRANSPORTE DE MERCANCIA</t>
  </si>
  <si>
    <t>SEGURO TRANSPORTE AUTOMATICO DE VALORES</t>
  </si>
  <si>
    <t>SEGURO INFIDELIDAD RIESGOS FINANCIEROS</t>
  </si>
  <si>
    <t>SEGURO CASCO BARCO</t>
  </si>
  <si>
    <t>SEGURO DE RESPONSABILIDAD CIVIL EXTRACONTRACTUAL</t>
  </si>
  <si>
    <t>SEGURO DE RESPONSABILIDAD CIVIL SERVIDORES PUBLICOS</t>
  </si>
  <si>
    <t>SEGURO COLECTIVO DE AUTOMOVILES</t>
  </si>
  <si>
    <t>SEGURO OBLIGATORIO DE ACCIDENTES DE TRANSITO (SOAT) -</t>
  </si>
  <si>
    <t>TODO RIESGO DAÑOS MATERIALES</t>
  </si>
  <si>
    <t>ALCALDIA DE CHÍA</t>
  </si>
  <si>
    <t>PROCESO DE CONTRATACION PROGRAMA DE SEGUROS VIGENCIA 2025 - 2026</t>
  </si>
  <si>
    <t>VIGENCIA PROGRAMA</t>
  </si>
  <si>
    <t>Indice Variable 6%</t>
  </si>
  <si>
    <t>TOTAL TODO RIESGO DAÑOS MATERIALES</t>
  </si>
  <si>
    <t>TODO RIESGO EQUIPO Y MAQUINARIA (CONTRATISTAS)</t>
  </si>
  <si>
    <t>MANEJO GLOBAL ESTATAL</t>
  </si>
  <si>
    <t>TRANSPORTE DE MERCANCIAS</t>
  </si>
  <si>
    <t>TRANSPORTE DE VALORES</t>
  </si>
  <si>
    <t>INFIDELIDAD Y RIESGOS FINANCIEROS</t>
  </si>
  <si>
    <t>CASCO BARCO</t>
  </si>
  <si>
    <t>RESPONSABILIDAD CIVIL EXTRACONTRACTUAL</t>
  </si>
  <si>
    <t>RESPONSABILIDAD CIVIL SERVIDORES PÚBLICOS</t>
  </si>
  <si>
    <t>AUTOMÓVILES</t>
  </si>
  <si>
    <t>LP-004-2024</t>
  </si>
  <si>
    <t>ALCALDIA DE CHIA</t>
  </si>
  <si>
    <t>%o</t>
  </si>
  <si>
    <t>ALCALDIA DE TENJO</t>
  </si>
  <si>
    <t>LP-007-2024</t>
  </si>
  <si>
    <t>ALCALDIA DE CARTAGENA</t>
  </si>
  <si>
    <t>LP-DAAL-003-2024</t>
  </si>
  <si>
    <t>FONDO DE DESARROLLO LOCAL DE CHAPINERO</t>
  </si>
  <si>
    <t>FDLCH-SAMC-006-2024</t>
  </si>
  <si>
    <t>ALCALDIA DE MOSQUERA</t>
  </si>
  <si>
    <t xml:space="preserve">LP-006-2024 </t>
  </si>
  <si>
    <t>MUNICIPIO DE MADRID</t>
  </si>
  <si>
    <t>SAMC-005-2024</t>
  </si>
  <si>
    <t>MUNICIPIO DE TABIO</t>
  </si>
  <si>
    <t>SAMC-008-2024</t>
  </si>
  <si>
    <t>MUNICIPIO DE MELGAR</t>
  </si>
  <si>
    <t>LP-003-2024</t>
  </si>
  <si>
    <t>MUNICIPIO DE LA MESA</t>
  </si>
  <si>
    <t>SA-007-2024</t>
  </si>
  <si>
    <t>ALCALDIA DE CAJICA</t>
  </si>
  <si>
    <t>SAMC 008-2024</t>
  </si>
  <si>
    <t>ALCALDIA DE TOCANCIPA</t>
  </si>
  <si>
    <t>LIC 04 MT 2024</t>
  </si>
  <si>
    <t>MUNICIPIO DE ANAPOIMA</t>
  </si>
  <si>
    <t>LP 056-2024</t>
  </si>
  <si>
    <t>SAMC-009-2024</t>
  </si>
  <si>
    <t>MUNICIPIO DE ZIPAQUIRA - PREVISORA</t>
  </si>
  <si>
    <t>MUNICIPIO DE ZIPAQUIRA - SOLIDARIA</t>
  </si>
  <si>
    <t>MUNICIPIO LA MESA</t>
  </si>
  <si>
    <t>CARDIQUE</t>
  </si>
  <si>
    <t>SA-CARDIQUE-016-2024</t>
  </si>
  <si>
    <t>FONDO FINANCIERO DISTRITAL DE SALUD</t>
  </si>
  <si>
    <t>FFDS-LP-003-2024</t>
  </si>
  <si>
    <t>GC-LP-050-2024</t>
  </si>
  <si>
    <t>VIDA GRUPO PERSONERO Y ALCALDE</t>
  </si>
  <si>
    <t>MUNICIPIO MELGAR</t>
  </si>
  <si>
    <t>RTVC SISTEMA DE MEDIOS PÚBLICOS</t>
  </si>
  <si>
    <t>TRVC-LP-01-2024</t>
  </si>
  <si>
    <t>JARDÍN BOTÁNICO</t>
  </si>
  <si>
    <t>JBB-LP-002-2024</t>
  </si>
  <si>
    <t>INSTITUTO DISTRITAL DE LAS ARTES - IDARTES</t>
  </si>
  <si>
    <t>IP-MIC-001-2024</t>
  </si>
  <si>
    <t>INSTITUTO COLOMBIANO AGROPECUARIO - ICA</t>
  </si>
  <si>
    <t>INSTITUTO PARA LA INVESTIGACION EDUCATIVO Y DESARROLLO PEDAGÓGICO - IDEP</t>
  </si>
  <si>
    <t>RESPONSABILIDAD CIVIL CONTRACTUAL - ACCIDENTES A PASAJEROS DE TRANSPORTE PÚBLICO</t>
  </si>
  <si>
    <t>SEGURO VIDA GRUPO - ALCALDE Y PERSONERO</t>
  </si>
  <si>
    <t>TOTAL TODO RIESGO EQUIPO Y MAQUINARIA</t>
  </si>
  <si>
    <t>GRUPO DOS</t>
  </si>
  <si>
    <t>GRUPO TRES</t>
  </si>
  <si>
    <t>GRUPO CUATRO</t>
  </si>
  <si>
    <t>GRUPO CINCO</t>
  </si>
  <si>
    <t>ALCALDIA MUNICIPAL DE CAJICA</t>
  </si>
  <si>
    <t>PROCESO</t>
  </si>
  <si>
    <t>PRIMA NETA</t>
  </si>
  <si>
    <t>100 SMMLV (2024)</t>
  </si>
  <si>
    <t>DIAS</t>
  </si>
  <si>
    <t>TASA 284 DIAS</t>
  </si>
  <si>
    <t>TASA ANUAL</t>
  </si>
  <si>
    <t>LP 004-2024</t>
  </si>
  <si>
    <t>LP-006-2024</t>
  </si>
  <si>
    <t>LIC 004-MT-2024</t>
  </si>
  <si>
    <t>100 SMMLV - $130.000.000</t>
  </si>
  <si>
    <t>LIC-004-MT-2024</t>
  </si>
  <si>
    <t>TASAS RC ACCIDENTES A PASAJEROS</t>
  </si>
  <si>
    <t>ESTUDIO DE MERCADO CONTRATACIÓN PROGRAMA DE SEGUROS 2025</t>
  </si>
  <si>
    <t>TOTAL TRDM PARA EMISIÓN</t>
  </si>
  <si>
    <t>PRIMA PROYECTADA VIGENCIA FISCAL 2025</t>
  </si>
  <si>
    <t>POLIZA DE RC CONTRACTUAL (ACCIDENTES A PASAJEROS DE TRANSPORTE PUBLICO) (100 SMMLV 2025)</t>
  </si>
  <si>
    <t>VIGENCIA FISCAL 2025</t>
  </si>
  <si>
    <t>GRUPO UNO</t>
  </si>
  <si>
    <t>VIGENCIA</t>
  </si>
  <si>
    <t>HASTA</t>
  </si>
  <si>
    <t>No. DIAS</t>
  </si>
  <si>
    <t>DESDE</t>
  </si>
  <si>
    <t>AUTOMOVILES</t>
  </si>
  <si>
    <t>TODO RIESGO DAÑO MATERIAL</t>
  </si>
  <si>
    <t>TRANSPORTE DE MERCANCIA</t>
  </si>
  <si>
    <t>TRANSPORTE AUTOMATICO DE VALORES</t>
  </si>
  <si>
    <t>RC CONTRACTUAL (ACCIDENTES A PASAJEROS DE TRANSPORTE PUBLICO) (100 SMMLV 2025)</t>
  </si>
  <si>
    <t>PRIMAS PROYECTADAS</t>
  </si>
  <si>
    <t>PRIMA TOTAL PROYECTADA</t>
  </si>
  <si>
    <t>FUTURAS INLUSIONES</t>
  </si>
  <si>
    <t>REMANENTE FUTURAS INCLUSIONES - EDIFICIOS</t>
  </si>
  <si>
    <t>REMANENTE FUTURAS INCLUSIONES - CONTENIDOS</t>
  </si>
  <si>
    <t>Edificio CAM - Entrega julio/2025</t>
  </si>
  <si>
    <t>Indice variable Edificio CAM- Entrega julio/2025</t>
  </si>
  <si>
    <t>Colegio - Entraga en agosto/2025</t>
  </si>
  <si>
    <t>Indice variable Colegio - Entregado en agosto/2025</t>
  </si>
  <si>
    <t>Contenidos Edificio CAM - Entrega julio/2025</t>
  </si>
  <si>
    <t>Contenidos Colegio - Entraga en agosto/2025</t>
  </si>
  <si>
    <t>TOTAL REMANENTE FUTURAS INCLUSIONES - EDIFICIOS</t>
  </si>
  <si>
    <t>TOTAL REMANENTE FUTURAS INCLUSIONES - CONTENIDOS</t>
  </si>
  <si>
    <t>TOTAL TRDM PARA FUTURAS INCLUSIONES (EDIFICIOS + CONTENIDOS)</t>
  </si>
  <si>
    <t>PRESUPUESTO PROYECTADO PARA TODO EL PROGRAMA</t>
  </si>
  <si>
    <t>BOLSA PARA FUTURAS INCLUSIONES</t>
  </si>
  <si>
    <t>Indice variable 6% Contenidos Edificio CAM- Entrega julio/2025</t>
  </si>
  <si>
    <t>Indice variable 6% Contenidos Colegio - Entregado en agosto/2025</t>
  </si>
  <si>
    <t>REMANENTE PARA FUTURAS 2025</t>
  </si>
  <si>
    <t>Remanente para futuras inclusiones edificios y sus contenidos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</si>
</sst>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&quot;$&quot;* #,##0.00_);_(&quot;$&quot;* \(#,##0.00\);_(&quot;$&quot;* &quot;-&quot;??_);_(@_)"/>
    <numFmt numFmtId="169" formatCode="[$$-240A]\ #,##0;\-[$$-240A]\ #,##0"/>
    <numFmt numFmtId="170" formatCode="d/mm/yyyy;@"/>
    <numFmt numFmtId="171" formatCode="[$$-240A]\ #,##0"/>
    <numFmt numFmtId="172" formatCode="_-* #,##0.000_-;\-* #,##0.000_-;_-* &quot;-&quot;_-;_-@_-"/>
    <numFmt numFmtId="173" formatCode="[$$-240A]\ #,##0.00;\-[$$-240A]\ #,##0.00"/>
    <numFmt numFmtId="174" formatCode="_(* #,##0.000_);_(* \(#,##0.000\);_(* &quot;-&quot;??_);_(@_)"/>
    <numFmt numFmtId="175" formatCode="_(* #,##0_);_(* \(#,##0\);_(* &quot;-&quot;??_);_(@_)"/>
    <numFmt numFmtId="176" formatCode="_(* #,##0.0_);_(* \(#,##0.0\);_(* &quot;-&quot;??_);_(@_)"/>
    <numFmt numFmtId="177" formatCode="_(* #,##0.0000_);_(* \(#,##0.0000\);_(* &quot;-&quot;??_);_(@_)"/>
    <numFmt numFmtId="178" formatCode="0.0000%"/>
    <numFmt numFmtId="179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6"/>
      <color theme="1"/>
      <name val="Arial Narrow"/>
      <family val="2"/>
    </font>
    <font>
      <b/>
      <sz val="16"/>
      <color rgb="FF003399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b/>
      <sz val="10"/>
      <color rgb="FF0033CC"/>
      <name val="Arial Narrow"/>
      <family val="2"/>
    </font>
    <font>
      <sz val="10"/>
      <color rgb="FFC00000"/>
      <name val="Arial Narrow"/>
      <family val="2"/>
    </font>
    <font>
      <sz val="10"/>
      <color rgb="FF0033CC"/>
      <name val="Arial Narrow"/>
      <family val="2"/>
    </font>
    <font>
      <b/>
      <sz val="10"/>
      <color rgb="FFC00000"/>
      <name val="Arial Narrow"/>
      <family val="2"/>
    </font>
    <font>
      <sz val="10"/>
      <color rgb="FFFF0000"/>
      <name val="Arial Narrow"/>
      <family val="2"/>
    </font>
    <font>
      <sz val="10"/>
      <color indexed="8"/>
      <name val="Arial"/>
      <family val="2"/>
    </font>
    <font>
      <b/>
      <sz val="10"/>
      <color rgb="FFFF0000"/>
      <name val="Arial Narrow"/>
      <family val="2"/>
    </font>
    <font>
      <b/>
      <sz val="10"/>
      <color theme="0"/>
      <name val="Arial Narrow"/>
      <family val="2"/>
    </font>
    <font>
      <sz val="16"/>
      <color theme="1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9" fillId="0" borderId="0"/>
    <xf numFmtId="0" fontId="15" fillId="0" borderId="0"/>
  </cellStyleXfs>
  <cellXfs count="25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7" applyFont="1" applyFill="1" applyAlignment="1">
      <alignment vertical="center"/>
    </xf>
    <xf numFmtId="0" fontId="3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9" fontId="6" fillId="2" borderId="0" xfId="7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171" fontId="2" fillId="2" borderId="0" xfId="0" applyNumberFormat="1" applyFont="1" applyFill="1" applyAlignment="1">
      <alignment horizontal="center" vertical="center"/>
    </xf>
    <xf numFmtId="166" fontId="2" fillId="2" borderId="0" xfId="6" applyFont="1" applyFill="1" applyBorder="1" applyAlignment="1">
      <alignment horizontal="center" vertical="center"/>
    </xf>
    <xf numFmtId="169" fontId="2" fillId="2" borderId="0" xfId="7" applyNumberFormat="1" applyFont="1" applyFill="1" applyBorder="1" applyAlignment="1">
      <alignment horizontal="center" vertical="center"/>
    </xf>
    <xf numFmtId="173" fontId="3" fillId="2" borderId="0" xfId="0" applyNumberFormat="1" applyFont="1" applyFill="1" applyAlignment="1">
      <alignment vertical="center"/>
    </xf>
    <xf numFmtId="164" fontId="6" fillId="5" borderId="1" xfId="7" applyFont="1" applyFill="1" applyBorder="1" applyAlignment="1">
      <alignment horizontal="center" vertical="center" wrapText="1"/>
    </xf>
    <xf numFmtId="41" fontId="6" fillId="7" borderId="1" xfId="8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166" fontId="2" fillId="2" borderId="1" xfId="6" applyFont="1" applyFill="1" applyBorder="1" applyAlignment="1">
      <alignment horizontal="center" vertical="center"/>
    </xf>
    <xf numFmtId="175" fontId="2" fillId="2" borderId="0" xfId="0" applyNumberFormat="1" applyFont="1" applyFill="1" applyAlignment="1">
      <alignment vertical="center"/>
    </xf>
    <xf numFmtId="0" fontId="2" fillId="0" borderId="0" xfId="0" applyFont="1"/>
    <xf numFmtId="173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7" fontId="2" fillId="0" borderId="1" xfId="3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9" fontId="2" fillId="2" borderId="1" xfId="7" applyNumberFormat="1" applyFont="1" applyFill="1" applyBorder="1" applyAlignment="1">
      <alignment horizontal="center" vertical="center"/>
    </xf>
    <xf numFmtId="169" fontId="2" fillId="2" borderId="1" xfId="8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7" fontId="2" fillId="0" borderId="1" xfId="3" applyNumberFormat="1" applyFont="1" applyBorder="1" applyAlignment="1">
      <alignment vertical="center"/>
    </xf>
    <xf numFmtId="167" fontId="6" fillId="11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5" borderId="1" xfId="0" applyFont="1" applyFill="1" applyBorder="1" applyAlignment="1">
      <alignment vertical="center" wrapText="1"/>
    </xf>
    <xf numFmtId="167" fontId="6" fillId="5" borderId="1" xfId="3" applyNumberFormat="1" applyFont="1" applyFill="1" applyBorder="1" applyAlignment="1">
      <alignment vertical="center" wrapText="1"/>
    </xf>
    <xf numFmtId="174" fontId="6" fillId="5" borderId="1" xfId="6" applyNumberFormat="1" applyFont="1" applyFill="1" applyBorder="1" applyAlignment="1">
      <alignment horizontal="center" vertical="center"/>
    </xf>
    <xf numFmtId="9" fontId="2" fillId="0" borderId="1" xfId="6" applyNumberFormat="1" applyFont="1" applyBorder="1" applyAlignment="1">
      <alignment vertical="center" wrapText="1"/>
    </xf>
    <xf numFmtId="9" fontId="2" fillId="2" borderId="0" xfId="11" applyFont="1" applyFill="1"/>
    <xf numFmtId="0" fontId="2" fillId="2" borderId="0" xfId="0" applyFont="1" applyFill="1"/>
    <xf numFmtId="0" fontId="3" fillId="0" borderId="1" xfId="0" applyFont="1" applyBorder="1" applyAlignment="1">
      <alignment horizontal="left" vertical="center" wrapText="1"/>
    </xf>
    <xf numFmtId="167" fontId="3" fillId="0" borderId="1" xfId="3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167" fontId="2" fillId="2" borderId="1" xfId="3" applyNumberFormat="1" applyFont="1" applyFill="1" applyBorder="1" applyAlignment="1">
      <alignment vertical="center" wrapText="1"/>
    </xf>
    <xf numFmtId="167" fontId="2" fillId="0" borderId="1" xfId="3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2" fillId="0" borderId="1" xfId="0" applyFont="1" applyBorder="1"/>
    <xf numFmtId="167" fontId="2" fillId="0" borderId="1" xfId="3" applyNumberFormat="1" applyFont="1" applyFill="1" applyBorder="1"/>
    <xf numFmtId="0" fontId="2" fillId="2" borderId="5" xfId="0" applyFont="1" applyFill="1" applyBorder="1" applyAlignment="1">
      <alignment horizontal="center"/>
    </xf>
    <xf numFmtId="167" fontId="2" fillId="2" borderId="1" xfId="3" applyNumberFormat="1" applyFont="1" applyFill="1" applyBorder="1"/>
    <xf numFmtId="0" fontId="3" fillId="0" borderId="1" xfId="0" applyFont="1" applyBorder="1"/>
    <xf numFmtId="0" fontId="2" fillId="2" borderId="1" xfId="0" applyFont="1" applyFill="1" applyBorder="1" applyAlignment="1">
      <alignment horizontal="center"/>
    </xf>
    <xf numFmtId="167" fontId="6" fillId="5" borderId="1" xfId="3" applyNumberFormat="1" applyFont="1" applyFill="1" applyBorder="1" applyAlignment="1">
      <alignment horizontal="center" vertical="center" wrapText="1"/>
    </xf>
    <xf numFmtId="167" fontId="2" fillId="2" borderId="1" xfId="3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167" fontId="2" fillId="2" borderId="1" xfId="3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6" fontId="2" fillId="0" borderId="1" xfId="6" applyFont="1" applyFill="1" applyBorder="1" applyAlignment="1">
      <alignment horizontal="center" vertical="center"/>
    </xf>
    <xf numFmtId="167" fontId="13" fillId="11" borderId="1" xfId="3" applyNumberFormat="1" applyFont="1" applyFill="1" applyBorder="1" applyAlignment="1">
      <alignment horizontal="center" vertical="center"/>
    </xf>
    <xf numFmtId="167" fontId="11" fillId="11" borderId="1" xfId="3" applyNumberFormat="1" applyFont="1" applyFill="1" applyBorder="1" applyAlignment="1">
      <alignment horizontal="center" vertical="center"/>
    </xf>
    <xf numFmtId="167" fontId="12" fillId="11" borderId="1" xfId="3" applyNumberFormat="1" applyFont="1" applyFill="1" applyBorder="1" applyAlignment="1">
      <alignment horizontal="center" vertical="center"/>
    </xf>
    <xf numFmtId="167" fontId="2" fillId="2" borderId="1" xfId="3" applyNumberFormat="1" applyFont="1" applyFill="1" applyBorder="1" applyAlignment="1">
      <alignment horizontal="center" vertical="center"/>
    </xf>
    <xf numFmtId="167" fontId="10" fillId="11" borderId="1" xfId="3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167" fontId="2" fillId="0" borderId="9" xfId="3" applyNumberFormat="1" applyFont="1" applyBorder="1" applyAlignment="1">
      <alignment horizontal="center" vertical="center"/>
    </xf>
    <xf numFmtId="166" fontId="2" fillId="2" borderId="9" xfId="6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7" fontId="2" fillId="2" borderId="9" xfId="3" applyNumberFormat="1" applyFont="1" applyFill="1" applyBorder="1" applyAlignment="1">
      <alignment horizontal="center" vertical="center"/>
    </xf>
    <xf numFmtId="167" fontId="2" fillId="2" borderId="15" xfId="3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167" fontId="2" fillId="2" borderId="11" xfId="3" applyNumberFormat="1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vertical="center" wrapText="1"/>
    </xf>
    <xf numFmtId="167" fontId="10" fillId="11" borderId="11" xfId="3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13" fillId="11" borderId="10" xfId="0" applyFont="1" applyFill="1" applyBorder="1" applyAlignment="1">
      <alignment vertical="center" wrapText="1"/>
    </xf>
    <xf numFmtId="167" fontId="13" fillId="11" borderId="11" xfId="3" applyNumberFormat="1" applyFont="1" applyFill="1" applyBorder="1" applyAlignment="1">
      <alignment horizontal="center" vertical="center"/>
    </xf>
    <xf numFmtId="0" fontId="8" fillId="11" borderId="23" xfId="0" applyFont="1" applyFill="1" applyBorder="1" applyAlignment="1">
      <alignment vertical="center" wrapText="1"/>
    </xf>
    <xf numFmtId="41" fontId="6" fillId="7" borderId="21" xfId="8" applyFont="1" applyFill="1" applyBorder="1" applyAlignment="1">
      <alignment horizontal="center" vertical="center" wrapText="1"/>
    </xf>
    <xf numFmtId="41" fontId="6" fillId="7" borderId="22" xfId="8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vertical="center" wrapText="1"/>
    </xf>
    <xf numFmtId="167" fontId="6" fillId="11" borderId="11" xfId="3" applyNumberFormat="1" applyFont="1" applyFill="1" applyBorder="1" applyAlignment="1">
      <alignment horizontal="center" vertical="center"/>
    </xf>
    <xf numFmtId="164" fontId="6" fillId="8" borderId="19" xfId="7" applyFont="1" applyFill="1" applyBorder="1" applyAlignment="1">
      <alignment horizontal="center" vertical="center" wrapText="1"/>
    </xf>
    <xf numFmtId="164" fontId="6" fillId="8" borderId="21" xfId="7" applyFont="1" applyFill="1" applyBorder="1" applyAlignment="1">
      <alignment horizontal="center" vertical="center" wrapText="1"/>
    </xf>
    <xf numFmtId="167" fontId="14" fillId="0" borderId="1" xfId="3" applyNumberFormat="1" applyFont="1" applyBorder="1" applyAlignment="1">
      <alignment horizontal="center" vertical="center"/>
    </xf>
    <xf numFmtId="167" fontId="2" fillId="0" borderId="1" xfId="3" applyNumberFormat="1" applyFont="1" applyBorder="1" applyAlignment="1">
      <alignment horizontal="center" vertical="center" wrapText="1"/>
    </xf>
    <xf numFmtId="167" fontId="12" fillId="0" borderId="1" xfId="3" applyNumberFormat="1" applyFont="1" applyBorder="1" applyAlignment="1">
      <alignment horizontal="center" vertical="center" wrapText="1"/>
    </xf>
    <xf numFmtId="167" fontId="11" fillId="0" borderId="1" xfId="3" applyNumberFormat="1" applyFont="1" applyBorder="1" applyAlignment="1">
      <alignment horizontal="center" vertical="center" wrapText="1"/>
    </xf>
    <xf numFmtId="167" fontId="2" fillId="0" borderId="6" xfId="3" applyNumberFormat="1" applyFont="1" applyBorder="1" applyAlignment="1">
      <alignment horizontal="center" vertical="center" wrapText="1"/>
    </xf>
    <xf numFmtId="167" fontId="2" fillId="0" borderId="9" xfId="3" applyNumberFormat="1" applyFont="1" applyBorder="1" applyAlignment="1">
      <alignment horizontal="center" vertical="center" wrapText="1"/>
    </xf>
    <xf numFmtId="167" fontId="6" fillId="0" borderId="12" xfId="3" applyNumberFormat="1" applyFont="1" applyBorder="1" applyAlignment="1">
      <alignment horizontal="center" vertical="center" wrapText="1"/>
    </xf>
    <xf numFmtId="0" fontId="6" fillId="11" borderId="23" xfId="0" applyFont="1" applyFill="1" applyBorder="1" applyAlignment="1">
      <alignment vertical="center" wrapText="1"/>
    </xf>
    <xf numFmtId="164" fontId="6" fillId="8" borderId="25" xfId="7" applyFont="1" applyFill="1" applyBorder="1" applyAlignment="1">
      <alignment horizontal="center" vertical="center" wrapText="1"/>
    </xf>
    <xf numFmtId="164" fontId="6" fillId="5" borderId="3" xfId="7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7" fontId="2" fillId="0" borderId="0" xfId="3" applyNumberFormat="1" applyFont="1" applyAlignment="1">
      <alignment horizontal="center" vertical="center" wrapText="1"/>
    </xf>
    <xf numFmtId="167" fontId="6" fillId="8" borderId="1" xfId="3" applyNumberFormat="1" applyFont="1" applyFill="1" applyBorder="1" applyAlignment="1">
      <alignment horizontal="center" vertical="center" wrapText="1"/>
    </xf>
    <xf numFmtId="167" fontId="11" fillId="2" borderId="1" xfId="3" applyNumberFormat="1" applyFont="1" applyFill="1" applyBorder="1" applyAlignment="1">
      <alignment horizontal="center" vertical="center"/>
    </xf>
    <xf numFmtId="167" fontId="2" fillId="0" borderId="1" xfId="3" applyNumberFormat="1" applyFont="1" applyFill="1" applyBorder="1" applyAlignment="1">
      <alignment horizontal="center" vertical="center"/>
    </xf>
    <xf numFmtId="166" fontId="2" fillId="0" borderId="0" xfId="0" applyNumberFormat="1" applyFont="1"/>
    <xf numFmtId="9" fontId="2" fillId="0" borderId="0" xfId="11" applyFont="1" applyFill="1"/>
    <xf numFmtId="10" fontId="2" fillId="0" borderId="0" xfId="11" applyNumberFormat="1" applyFont="1" applyFill="1"/>
    <xf numFmtId="179" fontId="2" fillId="0" borderId="0" xfId="11" applyNumberFormat="1" applyFont="1" applyFill="1"/>
    <xf numFmtId="167" fontId="2" fillId="0" borderId="1" xfId="3" applyNumberFormat="1" applyFont="1" applyFill="1" applyBorder="1" applyAlignment="1">
      <alignment horizontal="center" vertical="center" wrapText="1"/>
    </xf>
    <xf numFmtId="169" fontId="2" fillId="0" borderId="1" xfId="8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0" fontId="2" fillId="0" borderId="1" xfId="3" applyNumberFormat="1" applyFont="1" applyBorder="1" applyAlignment="1">
      <alignment horizontal="center" vertical="center" wrapText="1"/>
    </xf>
    <xf numFmtId="167" fontId="11" fillId="2" borderId="11" xfId="3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173" fontId="3" fillId="0" borderId="0" xfId="0" applyNumberFormat="1" applyFont="1" applyAlignment="1">
      <alignment vertical="center"/>
    </xf>
    <xf numFmtId="2" fontId="2" fillId="2" borderId="1" xfId="6" applyNumberFormat="1" applyFont="1" applyFill="1" applyBorder="1" applyAlignment="1">
      <alignment horizontal="right" vertical="center"/>
    </xf>
    <xf numFmtId="167" fontId="3" fillId="0" borderId="1" xfId="3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3" fontId="2" fillId="2" borderId="0" xfId="0" applyNumberFormat="1" applyFont="1" applyFill="1" applyAlignment="1">
      <alignment vertical="center"/>
    </xf>
    <xf numFmtId="167" fontId="3" fillId="2" borderId="1" xfId="3" applyNumberFormat="1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vertical="center" wrapText="1"/>
    </xf>
    <xf numFmtId="167" fontId="10" fillId="11" borderId="12" xfId="3" applyNumberFormat="1" applyFont="1" applyFill="1" applyBorder="1" applyAlignment="1">
      <alignment horizontal="center" vertical="center"/>
    </xf>
    <xf numFmtId="167" fontId="10" fillId="11" borderId="13" xfId="3" applyNumberFormat="1" applyFont="1" applyFill="1" applyBorder="1" applyAlignment="1">
      <alignment horizontal="center" vertical="center"/>
    </xf>
    <xf numFmtId="167" fontId="6" fillId="10" borderId="1" xfId="3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/>
    </xf>
    <xf numFmtId="167" fontId="16" fillId="0" borderId="1" xfId="3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9" fontId="8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0" fontId="13" fillId="11" borderId="23" xfId="0" applyFont="1" applyFill="1" applyBorder="1" applyAlignment="1">
      <alignment vertical="center" wrapText="1"/>
    </xf>
    <xf numFmtId="167" fontId="13" fillId="11" borderId="13" xfId="3" applyNumberFormat="1" applyFont="1" applyFill="1" applyBorder="1" applyAlignment="1">
      <alignment horizontal="center" vertical="center"/>
    </xf>
    <xf numFmtId="167" fontId="6" fillId="0" borderId="27" xfId="3" applyNumberFormat="1" applyFont="1" applyBorder="1" applyAlignment="1">
      <alignment horizontal="center" vertical="center" wrapText="1"/>
    </xf>
    <xf numFmtId="167" fontId="2" fillId="0" borderId="15" xfId="3" applyNumberFormat="1" applyFont="1" applyBorder="1" applyAlignment="1">
      <alignment horizontal="center" vertical="center" wrapText="1"/>
    </xf>
    <xf numFmtId="167" fontId="2" fillId="0" borderId="11" xfId="3" applyNumberFormat="1" applyFont="1" applyBorder="1" applyAlignment="1">
      <alignment horizontal="center" vertical="center" wrapText="1"/>
    </xf>
    <xf numFmtId="167" fontId="2" fillId="0" borderId="13" xfId="3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167" fontId="2" fillId="0" borderId="0" xfId="3" applyNumberFormat="1" applyFont="1"/>
    <xf numFmtId="167" fontId="2" fillId="0" borderId="0" xfId="0" applyNumberFormat="1" applyFont="1"/>
    <xf numFmtId="0" fontId="17" fillId="4" borderId="5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164" fontId="6" fillId="0" borderId="0" xfId="7" applyFont="1" applyFill="1" applyBorder="1" applyAlignment="1">
      <alignment vertical="center" wrapText="1"/>
    </xf>
    <xf numFmtId="169" fontId="6" fillId="0" borderId="0" xfId="7" applyNumberFormat="1" applyFont="1" applyFill="1" applyBorder="1" applyAlignment="1">
      <alignment vertical="center"/>
    </xf>
    <xf numFmtId="170" fontId="2" fillId="0" borderId="1" xfId="0" applyNumberFormat="1" applyFont="1" applyBorder="1" applyAlignment="1">
      <alignment vertical="center"/>
    </xf>
    <xf numFmtId="169" fontId="6" fillId="3" borderId="1" xfId="7" applyNumberFormat="1" applyFont="1" applyFill="1" applyBorder="1" applyAlignment="1">
      <alignment vertical="center"/>
    </xf>
    <xf numFmtId="170" fontId="1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164" fontId="6" fillId="3" borderId="1" xfId="7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164" fontId="6" fillId="0" borderId="0" xfId="7" applyFont="1" applyFill="1" applyBorder="1" applyAlignment="1">
      <alignment horizontal="right" vertical="center" wrapText="1"/>
    </xf>
    <xf numFmtId="169" fontId="8" fillId="8" borderId="6" xfId="7" applyNumberFormat="1" applyFont="1" applyFill="1" applyBorder="1" applyAlignment="1">
      <alignment horizontal="center" vertical="center"/>
    </xf>
    <xf numFmtId="169" fontId="8" fillId="7" borderId="6" xfId="7" applyNumberFormat="1" applyFont="1" applyFill="1" applyBorder="1" applyAlignment="1">
      <alignment horizontal="center" vertical="center"/>
    </xf>
    <xf numFmtId="167" fontId="12" fillId="11" borderId="28" xfId="3" applyNumberFormat="1" applyFont="1" applyFill="1" applyBorder="1" applyAlignment="1">
      <alignment vertical="center"/>
    </xf>
    <xf numFmtId="167" fontId="12" fillId="11" borderId="29" xfId="3" applyNumberFormat="1" applyFont="1" applyFill="1" applyBorder="1" applyAlignment="1">
      <alignment vertical="center"/>
    </xf>
    <xf numFmtId="167" fontId="12" fillId="11" borderId="16" xfId="3" applyNumberFormat="1" applyFont="1" applyFill="1" applyBorder="1" applyAlignment="1">
      <alignment vertical="center"/>
    </xf>
    <xf numFmtId="167" fontId="12" fillId="11" borderId="26" xfId="3" applyNumberFormat="1" applyFont="1" applyFill="1" applyBorder="1" applyAlignment="1">
      <alignment vertical="center"/>
    </xf>
    <xf numFmtId="167" fontId="2" fillId="2" borderId="0" xfId="3" applyNumberFormat="1" applyFont="1" applyFill="1"/>
    <xf numFmtId="167" fontId="2" fillId="2" borderId="0" xfId="3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75" fontId="2" fillId="2" borderId="0" xfId="6" applyNumberFormat="1" applyFont="1" applyFill="1"/>
    <xf numFmtId="166" fontId="2" fillId="2" borderId="0" xfId="0" applyNumberFormat="1" applyFont="1" applyFill="1"/>
    <xf numFmtId="177" fontId="2" fillId="2" borderId="0" xfId="6" applyNumberFormat="1" applyFont="1" applyFill="1" applyAlignment="1">
      <alignment horizontal="center"/>
    </xf>
    <xf numFmtId="167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167" fontId="4" fillId="2" borderId="0" xfId="3" applyNumberFormat="1" applyFont="1" applyFill="1" applyAlignment="1">
      <alignment horizontal="center"/>
    </xf>
    <xf numFmtId="175" fontId="18" fillId="2" borderId="0" xfId="6" applyNumberFormat="1" applyFont="1" applyFill="1" applyAlignment="1">
      <alignment horizontal="center"/>
    </xf>
    <xf numFmtId="0" fontId="6" fillId="0" borderId="1" xfId="0" applyFont="1" applyBorder="1" applyAlignment="1">
      <alignment horizontal="left" vertical="center"/>
    </xf>
    <xf numFmtId="166" fontId="10" fillId="11" borderId="30" xfId="6" applyFont="1" applyFill="1" applyBorder="1" applyAlignment="1">
      <alignment horizontal="center" vertical="center"/>
    </xf>
    <xf numFmtId="166" fontId="10" fillId="11" borderId="31" xfId="6" applyFont="1" applyFill="1" applyBorder="1" applyAlignment="1">
      <alignment horizontal="center" vertical="center"/>
    </xf>
    <xf numFmtId="166" fontId="10" fillId="11" borderId="32" xfId="6" applyFont="1" applyFill="1" applyBorder="1" applyAlignment="1">
      <alignment horizontal="center" vertical="center"/>
    </xf>
    <xf numFmtId="176" fontId="2" fillId="11" borderId="3" xfId="6" applyNumberFormat="1" applyFont="1" applyFill="1" applyBorder="1" applyAlignment="1">
      <alignment horizontal="center" vertical="center"/>
    </xf>
    <xf numFmtId="176" fontId="2" fillId="11" borderId="4" xfId="6" applyNumberFormat="1" applyFont="1" applyFill="1" applyBorder="1" applyAlignment="1">
      <alignment horizontal="center" vertical="center"/>
    </xf>
    <xf numFmtId="176" fontId="2" fillId="11" borderId="2" xfId="6" applyNumberFormat="1" applyFont="1" applyFill="1" applyBorder="1" applyAlignment="1">
      <alignment horizontal="center" vertical="center"/>
    </xf>
    <xf numFmtId="167" fontId="2" fillId="11" borderId="3" xfId="3" applyNumberFormat="1" applyFont="1" applyFill="1" applyBorder="1" applyAlignment="1">
      <alignment horizontal="center" vertical="center"/>
    </xf>
    <xf numFmtId="167" fontId="2" fillId="11" borderId="2" xfId="3" applyNumberFormat="1" applyFont="1" applyFill="1" applyBorder="1" applyAlignment="1">
      <alignment horizontal="center" vertical="center"/>
    </xf>
    <xf numFmtId="167" fontId="13" fillId="11" borderId="30" xfId="3" applyNumberFormat="1" applyFont="1" applyFill="1" applyBorder="1" applyAlignment="1">
      <alignment horizontal="center" vertical="center"/>
    </xf>
    <xf numFmtId="167" fontId="13" fillId="11" borderId="31" xfId="3" applyNumberFormat="1" applyFont="1" applyFill="1" applyBorder="1" applyAlignment="1">
      <alignment horizontal="center" vertical="center"/>
    </xf>
    <xf numFmtId="167" fontId="13" fillId="11" borderId="32" xfId="3" applyNumberFormat="1" applyFont="1" applyFill="1" applyBorder="1" applyAlignment="1">
      <alignment horizontal="center" vertical="center"/>
    </xf>
    <xf numFmtId="167" fontId="12" fillId="11" borderId="3" xfId="3" applyNumberFormat="1" applyFont="1" applyFill="1" applyBorder="1" applyAlignment="1">
      <alignment horizontal="center" vertical="center"/>
    </xf>
    <xf numFmtId="167" fontId="12" fillId="11" borderId="2" xfId="3" applyNumberFormat="1" applyFont="1" applyFill="1" applyBorder="1" applyAlignment="1">
      <alignment horizontal="center" vertical="center"/>
    </xf>
    <xf numFmtId="167" fontId="3" fillId="0" borderId="3" xfId="3" applyNumberFormat="1" applyFont="1" applyFill="1" applyBorder="1" applyAlignment="1">
      <alignment horizontal="center" vertical="center"/>
    </xf>
    <xf numFmtId="167" fontId="3" fillId="0" borderId="4" xfId="3" applyNumberFormat="1" applyFont="1" applyFill="1" applyBorder="1" applyAlignment="1">
      <alignment horizontal="center" vertical="center"/>
    </xf>
    <xf numFmtId="167" fontId="3" fillId="0" borderId="18" xfId="3" applyNumberFormat="1" applyFont="1" applyFill="1" applyBorder="1" applyAlignment="1">
      <alignment horizontal="center" vertical="center"/>
    </xf>
    <xf numFmtId="166" fontId="12" fillId="11" borderId="3" xfId="6" applyFont="1" applyFill="1" applyBorder="1" applyAlignment="1">
      <alignment horizontal="center" vertical="center"/>
    </xf>
    <xf numFmtId="166" fontId="12" fillId="11" borderId="4" xfId="6" applyFont="1" applyFill="1" applyBorder="1" applyAlignment="1">
      <alignment horizontal="center" vertical="center"/>
    </xf>
    <xf numFmtId="166" fontId="12" fillId="11" borderId="2" xfId="6" applyFont="1" applyFill="1" applyBorder="1" applyAlignment="1">
      <alignment horizontal="center" vertical="center"/>
    </xf>
    <xf numFmtId="167" fontId="11" fillId="0" borderId="3" xfId="3" applyNumberFormat="1" applyFont="1" applyBorder="1" applyAlignment="1">
      <alignment horizontal="center" vertical="center"/>
    </xf>
    <xf numFmtId="167" fontId="11" fillId="0" borderId="4" xfId="3" applyNumberFormat="1" applyFont="1" applyBorder="1" applyAlignment="1">
      <alignment horizontal="center" vertical="center"/>
    </xf>
    <xf numFmtId="167" fontId="11" fillId="0" borderId="18" xfId="3" applyNumberFormat="1" applyFont="1" applyBorder="1" applyAlignment="1">
      <alignment horizontal="center" vertical="center"/>
    </xf>
    <xf numFmtId="172" fontId="6" fillId="5" borderId="3" xfId="7" applyNumberFormat="1" applyFont="1" applyFill="1" applyBorder="1" applyAlignment="1">
      <alignment horizontal="center" vertical="center" wrapText="1"/>
    </xf>
    <xf numFmtId="172" fontId="6" fillId="5" borderId="2" xfId="7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172" fontId="6" fillId="8" borderId="20" xfId="7" applyNumberFormat="1" applyFont="1" applyFill="1" applyBorder="1" applyAlignment="1">
      <alignment horizontal="center" vertical="center" wrapText="1"/>
    </xf>
    <xf numFmtId="172" fontId="6" fillId="8" borderId="24" xfId="7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9" fontId="2" fillId="2" borderId="14" xfId="7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164" fontId="6" fillId="3" borderId="3" xfId="7" applyFont="1" applyFill="1" applyBorder="1" applyAlignment="1">
      <alignment horizontal="center" vertical="center" wrapText="1"/>
    </xf>
    <xf numFmtId="164" fontId="6" fillId="3" borderId="4" xfId="7" applyFont="1" applyFill="1" applyBorder="1" applyAlignment="1">
      <alignment horizontal="center" vertical="center" wrapText="1"/>
    </xf>
    <xf numFmtId="164" fontId="6" fillId="3" borderId="2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0" fontId="13" fillId="2" borderId="1" xfId="0" applyNumberFormat="1" applyFont="1" applyFill="1" applyBorder="1" applyAlignment="1">
      <alignment horizontal="center" vertical="center"/>
    </xf>
    <xf numFmtId="166" fontId="12" fillId="11" borderId="28" xfId="6" applyFont="1" applyFill="1" applyBorder="1" applyAlignment="1">
      <alignment horizontal="center" vertical="center"/>
    </xf>
    <xf numFmtId="166" fontId="12" fillId="11" borderId="14" xfId="6" applyFont="1" applyFill="1" applyBorder="1" applyAlignment="1">
      <alignment horizontal="center" vertical="center"/>
    </xf>
    <xf numFmtId="166" fontId="12" fillId="11" borderId="29" xfId="6" applyFont="1" applyFill="1" applyBorder="1" applyAlignment="1">
      <alignment horizontal="center" vertical="center"/>
    </xf>
    <xf numFmtId="166" fontId="12" fillId="11" borderId="16" xfId="6" applyFont="1" applyFill="1" applyBorder="1" applyAlignment="1">
      <alignment horizontal="center" vertical="center"/>
    </xf>
    <xf numFmtId="166" fontId="12" fillId="11" borderId="17" xfId="6" applyFont="1" applyFill="1" applyBorder="1" applyAlignment="1">
      <alignment horizontal="center" vertical="center"/>
    </xf>
    <xf numFmtId="166" fontId="12" fillId="11" borderId="26" xfId="6" applyFont="1" applyFill="1" applyBorder="1" applyAlignment="1">
      <alignment horizontal="center" vertical="center"/>
    </xf>
    <xf numFmtId="10" fontId="2" fillId="2" borderId="1" xfId="1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2" fillId="2" borderId="5" xfId="11" applyNumberFormat="1" applyFont="1" applyFill="1" applyBorder="1" applyAlignment="1">
      <alignment horizontal="center" vertical="center"/>
    </xf>
    <xf numFmtId="10" fontId="2" fillId="2" borderId="6" xfId="11" applyNumberFormat="1" applyFont="1" applyFill="1" applyBorder="1" applyAlignment="1">
      <alignment horizontal="center" vertical="center"/>
    </xf>
    <xf numFmtId="167" fontId="2" fillId="2" borderId="1" xfId="3" applyNumberFormat="1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center" vertical="center"/>
    </xf>
    <xf numFmtId="166" fontId="6" fillId="2" borderId="7" xfId="0" applyNumberFormat="1" applyFont="1" applyFill="1" applyBorder="1" applyAlignment="1">
      <alignment horizontal="center" vertical="center"/>
    </xf>
    <xf numFmtId="166" fontId="6" fillId="2" borderId="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6" fontId="2" fillId="2" borderId="5" xfId="0" applyNumberFormat="1" applyFont="1" applyFill="1" applyBorder="1" applyAlignment="1">
      <alignment horizontal="center"/>
    </xf>
    <xf numFmtId="166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7" fontId="2" fillId="2" borderId="5" xfId="3" applyNumberFormat="1" applyFont="1" applyFill="1" applyBorder="1" applyAlignment="1">
      <alignment horizontal="center" vertical="center"/>
    </xf>
    <xf numFmtId="167" fontId="2" fillId="2" borderId="6" xfId="3" applyNumberFormat="1" applyFont="1" applyFill="1" applyBorder="1" applyAlignment="1">
      <alignment horizontal="center" vertical="center"/>
    </xf>
    <xf numFmtId="178" fontId="2" fillId="2" borderId="1" xfId="11" applyNumberFormat="1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6" fontId="6" fillId="8" borderId="1" xfId="6" applyFont="1" applyFill="1" applyBorder="1" applyAlignment="1">
      <alignment horizontal="center" vertical="center" wrapText="1"/>
    </xf>
    <xf numFmtId="166" fontId="6" fillId="8" borderId="5" xfId="6" applyFont="1" applyFill="1" applyBorder="1" applyAlignment="1">
      <alignment horizontal="center" vertical="center" wrapText="1"/>
    </xf>
    <xf numFmtId="166" fontId="6" fillId="8" borderId="6" xfId="6" applyFont="1" applyFill="1" applyBorder="1" applyAlignment="1">
      <alignment horizontal="center" vertical="center" wrapText="1"/>
    </xf>
    <xf numFmtId="167" fontId="6" fillId="8" borderId="5" xfId="3" applyNumberFormat="1" applyFont="1" applyFill="1" applyBorder="1" applyAlignment="1">
      <alignment horizontal="center" vertical="center" wrapText="1"/>
    </xf>
    <xf numFmtId="167" fontId="6" fillId="8" borderId="6" xfId="3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6" fontId="6" fillId="2" borderId="1" xfId="6" applyFont="1" applyFill="1" applyBorder="1" applyAlignment="1">
      <alignment horizontal="center" vertical="center"/>
    </xf>
    <xf numFmtId="166" fontId="2" fillId="0" borderId="5" xfId="6" applyFont="1" applyBorder="1" applyAlignment="1">
      <alignment horizontal="center" vertical="center" wrapText="1"/>
    </xf>
    <xf numFmtId="166" fontId="2" fillId="0" borderId="7" xfId="6" applyFont="1" applyBorder="1" applyAlignment="1">
      <alignment horizontal="center" vertical="center" wrapText="1"/>
    </xf>
    <xf numFmtId="166" fontId="2" fillId="0" borderId="6" xfId="6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</cellXfs>
  <cellStyles count="22">
    <cellStyle name="Millares" xfId="6" builtinId="3"/>
    <cellStyle name="Millares [0]" xfId="7" builtinId="6"/>
    <cellStyle name="Millares [0] 2" xfId="8"/>
    <cellStyle name="Millares [0] 3" xfId="12"/>
    <cellStyle name="Millares 2" xfId="1"/>
    <cellStyle name="Moneda" xfId="3" builtinId="4"/>
    <cellStyle name="Moneda [0] 2" xfId="2"/>
    <cellStyle name="Moneda 2" xfId="4"/>
    <cellStyle name="Moneda 3" xfId="5"/>
    <cellStyle name="Moneda 4" xfId="10"/>
    <cellStyle name="Moneda 5" xfId="16"/>
    <cellStyle name="Moneda 6" xfId="19"/>
    <cellStyle name="Normal" xfId="0" builtinId="0"/>
    <cellStyle name="Normal 10" xfId="14"/>
    <cellStyle name="Normal 2" xfId="9"/>
    <cellStyle name="Normal 2 2" xfId="20"/>
    <cellStyle name="Normal 2 69" xfId="13"/>
    <cellStyle name="Normal 3" xfId="15"/>
    <cellStyle name="Normal 3 2" xfId="21"/>
    <cellStyle name="Normal 59" xfId="18"/>
    <cellStyle name="Porcentaje" xfId="11" builtinId="5"/>
    <cellStyle name="Porcentaje 2" xfId="17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502921</xdr:colOff>
      <xdr:row>0</xdr:row>
      <xdr:rowOff>144781</xdr:rowOff>
    </xdr:from>
    <xdr:to>
      <xdr:col>1</xdr:col>
      <xdr:colOff>2228851</xdr:colOff>
      <xdr:row>4</xdr:row>
      <xdr:rowOff>118766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18F5D3-A830-D4EA-0753-575FA104E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1" y="144781"/>
          <a:ext cx="2301240" cy="943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0</xdr:rowOff>
    </xdr:from>
    <xdr:to>
      <xdr:col>1</xdr:col>
      <xdr:colOff>2382309</xdr:colOff>
      <xdr:row>4</xdr:row>
      <xdr:rowOff>62250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BD638F-32F2-42E8-8ABE-591E9BBE4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2301240" cy="943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1.13\tecnico\10.17.11.13\Server01\CONCURSOS%20DE%20MERITOS\Licitaciones\LOTERIA%20DE%20BOGOTA\CONTRATACION%20DIRECTA%202007\CALIFICACION\CALIFICACION%20FINAL%20LOTE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ERVICIOS%20GENERALES\SEGUROS%20DE%20VEH&#205;CULOS\SEGUROS%20%20SOAT%202023\SIMULADOR%20SEGUROS%20AUTOMOVILES%202022%20-%20REV%203-05-20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ggsgdt001\soportes%20servicios%20generales\Users\amparo.sanchez\Documents\Amparo%20S&#225;nchez\ACTUALIZACION%20BD%20PARQUE%20AUTOMOTOR-\Oficinas%20Naciona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ICIOS%20GENERALES\MANTENIMIENTO%20DE%20VEHICULOS\MANTENIMIENTOS%202023\NECESIDADES%20DE%20PARQUE%20AUTOMOTOR%20%20Y%20NECESIDAES%20DE%20PRESUPUESTO%20PARA%20MANTENIMIENTO%20DE%20PARQUE%20AUTOMOR%20VIGENTE%20%20CONSOLIDADO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1.13\tecnico\10.17.11.13\10.17.11.21\Users\AGOMEZ\AppData\Local\Microsoft\Windows\INetCache\Content.Outlook\B8X0MHZF\MINISTERIO%20DE%20JUSTICIA%20Y%20DEL%20DERECHO%20%20LICITACION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1.13\tecnico\10.17.11.13\Server01\DOCUMENTOS%20TECNICO%20-%20COMERCIAL\CONTRATACION%20ASEGURADORAS\ENTIDADES%20ESTATALES\METROVIVIENDA\PROCESO%20SEGUROS%202010\CUADRO%20RESUMEN%20-%202010%20METROVIVIENDA%20QB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aoti-my.sharepoint.com/personal/nidia_parrado_ica_gov_co/Documents/REQUERIMIENTO%20DE%20PARQUE%20AUTOMOTOR/Lista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RIDI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Fasecolda"/>
      <sheetName val="Guia"/>
      <sheetName val="SolCotizacion"/>
      <sheetName val="Accesorios"/>
      <sheetName val="Fasecolda"/>
      <sheetName val="TablaDinamica"/>
      <sheetName val="ResumenCotizacion"/>
      <sheetName val="Cotizacion"/>
      <sheetName val="solCotizacionCSV"/>
      <sheetName val="Listas"/>
      <sheetName val="ConsolidadoAmparos"/>
      <sheetName val="AmparosFiltr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ilidado RTM"/>
      <sheetName val="Criterios"/>
      <sheetName val="Oficinas Nacionales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ESIDAD DE MANTENIMIENTO"/>
      <sheetName val="NECESIDADES PARQUE AUTOMOTOR"/>
      <sheetName val="Hoja1"/>
      <sheetName val="Hoja4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51"/>
  <sheetViews>
    <sheetView showGridLines="0" zoomScale="80" zoomScaleNormal="80" workbookViewId="0">
      <selection sqref="A1:XFD1048576"/>
    </sheetView>
  </sheetViews>
  <sheetFormatPr baseColWidth="10" defaultColWidth="11.5703125" defaultRowHeight="12.75" x14ac:dyDescent="0.2"/>
  <cols>
    <col min="1" max="1" width="11.5703125" style="20"/>
    <col min="2" max="2" width="61.85546875" style="20" customWidth="1"/>
    <col min="3" max="3" width="21.5703125" style="95" customWidth="1"/>
    <col min="4" max="4" width="21.85546875" style="20" customWidth="1"/>
    <col min="5" max="5" width="15.42578125" style="20" customWidth="1"/>
    <col min="6" max="16384" width="11.5703125" style="20"/>
  </cols>
  <sheetData>
    <row r="3" spans="2:5" s="132" customFormat="1" x14ac:dyDescent="0.2">
      <c r="B3" s="105" t="s">
        <v>122</v>
      </c>
      <c r="C3" s="105" t="s">
        <v>120</v>
      </c>
    </row>
    <row r="4" spans="2:5" x14ac:dyDescent="0.2">
      <c r="B4" s="106" t="s">
        <v>125</v>
      </c>
      <c r="C4" s="107">
        <v>45838</v>
      </c>
    </row>
    <row r="5" spans="2:5" x14ac:dyDescent="0.2">
      <c r="B5" s="106" t="s">
        <v>123</v>
      </c>
      <c r="C5" s="107">
        <v>46023</v>
      </c>
    </row>
    <row r="6" spans="2:5" x14ac:dyDescent="0.2">
      <c r="B6" s="120" t="s">
        <v>124</v>
      </c>
      <c r="C6" s="120">
        <v>185</v>
      </c>
    </row>
    <row r="8" spans="2:5" x14ac:dyDescent="0.2">
      <c r="B8" s="163" t="s">
        <v>145</v>
      </c>
      <c r="C8" s="96" t="s">
        <v>120</v>
      </c>
    </row>
    <row r="9" spans="2:5" x14ac:dyDescent="0.2">
      <c r="B9" s="163"/>
      <c r="C9" s="121">
        <v>1164730944.5221918</v>
      </c>
      <c r="D9" s="133"/>
      <c r="E9" s="134"/>
    </row>
    <row r="11" spans="2:5" ht="13.5" thickBot="1" x14ac:dyDescent="0.25">
      <c r="B11" s="135" t="s">
        <v>121</v>
      </c>
    </row>
    <row r="12" spans="2:5" ht="13.5" thickBot="1" x14ac:dyDescent="0.25">
      <c r="B12" s="92" t="s">
        <v>4</v>
      </c>
      <c r="C12" s="119" t="s">
        <v>131</v>
      </c>
    </row>
    <row r="13" spans="2:5" x14ac:dyDescent="0.2">
      <c r="B13" s="64" t="s">
        <v>26</v>
      </c>
      <c r="C13" s="88">
        <v>314701042</v>
      </c>
    </row>
    <row r="14" spans="2:5" x14ac:dyDescent="0.2">
      <c r="B14" s="70" t="s">
        <v>41</v>
      </c>
      <c r="C14" s="85">
        <v>8501466</v>
      </c>
    </row>
    <row r="15" spans="2:5" x14ac:dyDescent="0.2">
      <c r="B15" s="72" t="s">
        <v>117</v>
      </c>
      <c r="C15" s="86">
        <v>323202508</v>
      </c>
    </row>
    <row r="16" spans="2:5" x14ac:dyDescent="0.2">
      <c r="B16" s="74" t="s">
        <v>150</v>
      </c>
      <c r="C16" s="87">
        <v>128124798.52219178</v>
      </c>
    </row>
    <row r="17" spans="2:3" ht="13.5" thickBot="1" x14ac:dyDescent="0.25">
      <c r="B17" s="77" t="s">
        <v>42</v>
      </c>
      <c r="C17" s="90">
        <v>451327306.52219176</v>
      </c>
    </row>
    <row r="18" spans="2:3" x14ac:dyDescent="0.2">
      <c r="B18" s="64" t="s">
        <v>27</v>
      </c>
      <c r="C18" s="89">
        <v>10610606</v>
      </c>
    </row>
    <row r="19" spans="2:3" x14ac:dyDescent="0.2">
      <c r="B19" s="70" t="s">
        <v>41</v>
      </c>
      <c r="C19" s="85">
        <v>318318</v>
      </c>
    </row>
    <row r="20" spans="2:3" ht="13.5" thickBot="1" x14ac:dyDescent="0.25">
      <c r="B20" s="91" t="s">
        <v>98</v>
      </c>
      <c r="C20" s="90">
        <v>10928924</v>
      </c>
    </row>
    <row r="21" spans="2:3" x14ac:dyDescent="0.2">
      <c r="B21" s="64" t="s">
        <v>28</v>
      </c>
      <c r="C21" s="128">
        <v>24879966</v>
      </c>
    </row>
    <row r="22" spans="2:3" x14ac:dyDescent="0.2">
      <c r="B22" s="70" t="s">
        <v>33</v>
      </c>
      <c r="C22" s="129">
        <v>7352407</v>
      </c>
    </row>
    <row r="23" spans="2:3" x14ac:dyDescent="0.2">
      <c r="B23" s="70" t="s">
        <v>29</v>
      </c>
      <c r="C23" s="129">
        <v>731019</v>
      </c>
    </row>
    <row r="24" spans="2:3" x14ac:dyDescent="0.2">
      <c r="B24" s="70" t="s">
        <v>30</v>
      </c>
      <c r="C24" s="129">
        <v>176422</v>
      </c>
    </row>
    <row r="25" spans="2:3" x14ac:dyDescent="0.2">
      <c r="B25" s="70" t="s">
        <v>35</v>
      </c>
      <c r="C25" s="129">
        <v>494464936</v>
      </c>
    </row>
    <row r="26" spans="2:3" x14ac:dyDescent="0.2">
      <c r="B26" s="70" t="s">
        <v>32</v>
      </c>
      <c r="C26" s="129">
        <v>889798</v>
      </c>
    </row>
    <row r="27" spans="2:3" ht="25.5" x14ac:dyDescent="0.2">
      <c r="B27" s="70" t="s">
        <v>119</v>
      </c>
      <c r="C27" s="129">
        <v>10444687</v>
      </c>
    </row>
    <row r="28" spans="2:3" ht="13.5" thickBot="1" x14ac:dyDescent="0.25">
      <c r="B28" s="131" t="s">
        <v>149</v>
      </c>
      <c r="C28" s="130">
        <v>9821270</v>
      </c>
    </row>
    <row r="29" spans="2:3" ht="13.5" thickBot="1" x14ac:dyDescent="0.25">
      <c r="C29" s="127">
        <v>1011016735.5221918</v>
      </c>
    </row>
    <row r="32" spans="2:3" x14ac:dyDescent="0.2">
      <c r="B32" s="135" t="s">
        <v>99</v>
      </c>
    </row>
    <row r="33" spans="2:3" x14ac:dyDescent="0.2">
      <c r="B33" s="13" t="s">
        <v>4</v>
      </c>
      <c r="C33" s="119" t="s">
        <v>131</v>
      </c>
    </row>
    <row r="34" spans="2:3" x14ac:dyDescent="0.2">
      <c r="B34" s="27" t="s">
        <v>34</v>
      </c>
      <c r="C34" s="85">
        <v>41321810</v>
      </c>
    </row>
    <row r="37" spans="2:3" x14ac:dyDescent="0.2">
      <c r="B37" s="135" t="s">
        <v>100</v>
      </c>
    </row>
    <row r="38" spans="2:3" x14ac:dyDescent="0.2">
      <c r="B38" s="13" t="s">
        <v>4</v>
      </c>
      <c r="C38" s="119" t="s">
        <v>131</v>
      </c>
    </row>
    <row r="39" spans="2:3" x14ac:dyDescent="0.2">
      <c r="B39" s="27" t="s">
        <v>31</v>
      </c>
      <c r="C39" s="85">
        <v>9351489</v>
      </c>
    </row>
    <row r="40" spans="2:3" x14ac:dyDescent="0.2">
      <c r="B40" s="1"/>
    </row>
    <row r="41" spans="2:3" x14ac:dyDescent="0.2">
      <c r="B41" s="1"/>
    </row>
    <row r="42" spans="2:3" x14ac:dyDescent="0.2">
      <c r="B42" s="136" t="s">
        <v>101</v>
      </c>
    </row>
    <row r="43" spans="2:3" x14ac:dyDescent="0.2">
      <c r="B43" s="93" t="s">
        <v>4</v>
      </c>
      <c r="C43" s="119" t="s">
        <v>131</v>
      </c>
    </row>
    <row r="44" spans="2:3" x14ac:dyDescent="0.2">
      <c r="B44" s="94" t="s">
        <v>97</v>
      </c>
      <c r="C44" s="85">
        <v>3185000</v>
      </c>
    </row>
    <row r="45" spans="2:3" x14ac:dyDescent="0.2">
      <c r="B45" s="1"/>
    </row>
    <row r="46" spans="2:3" x14ac:dyDescent="0.2">
      <c r="B46" s="1"/>
    </row>
    <row r="47" spans="2:3" x14ac:dyDescent="0.2">
      <c r="B47" s="135" t="s">
        <v>102</v>
      </c>
    </row>
    <row r="48" spans="2:3" x14ac:dyDescent="0.2">
      <c r="B48" s="13" t="s">
        <v>4</v>
      </c>
      <c r="C48" s="119" t="s">
        <v>131</v>
      </c>
    </row>
    <row r="49" spans="2:3" x14ac:dyDescent="0.2">
      <c r="B49" s="27" t="s">
        <v>36</v>
      </c>
      <c r="C49" s="103">
        <v>99855910</v>
      </c>
    </row>
    <row r="50" spans="2:3" x14ac:dyDescent="0.2">
      <c r="B50" s="1"/>
    </row>
    <row r="51" spans="2:3" x14ac:dyDescent="0.2">
      <c r="B51" s="1"/>
    </row>
  </sheetData>
  <mergeCells count="1"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5"/>
  <sheetViews>
    <sheetView showGridLines="0" tabSelected="1" zoomScale="80" zoomScaleNormal="80" workbookViewId="0">
      <selection activeCell="B83" sqref="B83"/>
    </sheetView>
  </sheetViews>
  <sheetFormatPr baseColWidth="10" defaultColWidth="11.5703125" defaultRowHeight="12.75" x14ac:dyDescent="0.25"/>
  <cols>
    <col min="1" max="1" width="8.28515625" style="1" customWidth="1"/>
    <col min="2" max="2" width="61.140625" style="1" customWidth="1"/>
    <col min="3" max="3" width="18.28515625" style="1" customWidth="1"/>
    <col min="4" max="4" width="8" style="1" customWidth="1"/>
    <col min="5" max="5" width="5.140625" style="1" customWidth="1"/>
    <col min="6" max="6" width="14.42578125" style="1" customWidth="1"/>
    <col min="7" max="7" width="17.7109375" style="1" customWidth="1"/>
    <col min="8" max="8" width="14.28515625" style="1" bestFit="1" customWidth="1"/>
    <col min="9" max="9" width="15.140625" style="1" customWidth="1"/>
    <col min="10" max="10" width="19" style="1" customWidth="1"/>
    <col min="11" max="11" width="20.85546875" style="1" customWidth="1"/>
    <col min="12" max="12" width="13.28515625" style="1" bestFit="1" customWidth="1"/>
    <col min="13" max="16384" width="11.5703125" style="1"/>
  </cols>
  <sheetData>
    <row r="1" spans="2:12" x14ac:dyDescent="0.25">
      <c r="E1" s="2"/>
      <c r="F1" s="3"/>
      <c r="G1" s="3"/>
      <c r="H1" s="3"/>
      <c r="I1" s="3"/>
      <c r="J1" s="3"/>
      <c r="K1" s="3"/>
      <c r="L1" s="4"/>
    </row>
    <row r="2" spans="2:12" ht="20.25" x14ac:dyDescent="0.25">
      <c r="B2" s="196" t="s">
        <v>38</v>
      </c>
      <c r="C2" s="196"/>
      <c r="D2" s="196"/>
      <c r="E2" s="196"/>
      <c r="F2" s="196"/>
      <c r="G2" s="196"/>
      <c r="H2" s="196"/>
      <c r="I2" s="196"/>
      <c r="J2" s="196"/>
      <c r="K2" s="196"/>
      <c r="L2" s="4"/>
    </row>
    <row r="3" spans="2:12" ht="20.25" x14ac:dyDescent="0.25">
      <c r="B3" s="196" t="s">
        <v>0</v>
      </c>
      <c r="C3" s="196"/>
      <c r="D3" s="196"/>
      <c r="E3" s="196"/>
      <c r="F3" s="196"/>
      <c r="G3" s="196"/>
      <c r="H3" s="196"/>
      <c r="I3" s="196"/>
      <c r="J3" s="196"/>
      <c r="K3" s="196"/>
      <c r="L3" s="4"/>
    </row>
    <row r="4" spans="2:12" ht="20.25" x14ac:dyDescent="0.25">
      <c r="B4" s="197" t="s">
        <v>39</v>
      </c>
      <c r="C4" s="197"/>
      <c r="D4" s="197"/>
      <c r="E4" s="197"/>
      <c r="F4" s="197"/>
      <c r="G4" s="197"/>
      <c r="H4" s="197"/>
      <c r="I4" s="197"/>
      <c r="J4" s="197"/>
      <c r="K4" s="197"/>
      <c r="L4" s="4"/>
    </row>
    <row r="5" spans="2:12" x14ac:dyDescent="0.25">
      <c r="E5" s="2"/>
      <c r="F5" s="3"/>
      <c r="G5" s="3"/>
      <c r="H5" s="3"/>
      <c r="I5" s="3"/>
      <c r="J5" s="3"/>
      <c r="K5" s="3"/>
      <c r="L5" s="4"/>
    </row>
    <row r="6" spans="2:12" x14ac:dyDescent="0.25">
      <c r="C6" s="5"/>
      <c r="E6" s="2"/>
      <c r="F6" s="3"/>
      <c r="G6" s="3"/>
      <c r="H6" s="3"/>
      <c r="I6" s="3"/>
      <c r="J6" s="3"/>
      <c r="K6" s="3"/>
      <c r="L6" s="4"/>
    </row>
    <row r="7" spans="2:12" x14ac:dyDescent="0.25">
      <c r="B7" s="200"/>
      <c r="C7" s="200"/>
      <c r="E7" s="2"/>
      <c r="F7" s="3"/>
      <c r="G7" s="3"/>
      <c r="H7" s="3"/>
      <c r="I7" s="3"/>
      <c r="J7" s="3"/>
      <c r="K7" s="3"/>
      <c r="L7" s="4"/>
    </row>
    <row r="8" spans="2:12" x14ac:dyDescent="0.25">
      <c r="C8" s="5"/>
      <c r="E8" s="2"/>
      <c r="F8" s="3"/>
      <c r="G8" s="3"/>
      <c r="H8" s="3"/>
      <c r="I8" s="3"/>
      <c r="J8" s="3"/>
      <c r="K8" s="3"/>
      <c r="L8" s="4"/>
    </row>
    <row r="9" spans="2:12" ht="30" customHeight="1" x14ac:dyDescent="0.25">
      <c r="B9" s="198" t="s">
        <v>40</v>
      </c>
      <c r="C9" s="198"/>
      <c r="D9" s="204" t="s">
        <v>133</v>
      </c>
      <c r="E9" s="204"/>
      <c r="F9" s="137"/>
      <c r="G9" s="137"/>
      <c r="H9" s="137"/>
      <c r="I9" s="138"/>
      <c r="J9" s="138"/>
      <c r="K9" s="3"/>
      <c r="L9" s="4"/>
    </row>
    <row r="10" spans="2:12" ht="15.6" customHeight="1" x14ac:dyDescent="0.25">
      <c r="B10" s="32" t="s">
        <v>1</v>
      </c>
      <c r="C10" s="139">
        <v>45838</v>
      </c>
      <c r="D10" s="205">
        <v>45870</v>
      </c>
      <c r="E10" s="205"/>
      <c r="F10" s="137"/>
      <c r="H10" s="201" t="s">
        <v>14</v>
      </c>
      <c r="I10" s="202"/>
      <c r="J10" s="203"/>
      <c r="K10" s="140">
        <f>K45+K50+K55+K60+K65</f>
        <v>1164730944.5221918</v>
      </c>
      <c r="L10" s="4"/>
    </row>
    <row r="11" spans="2:12" x14ac:dyDescent="0.25">
      <c r="B11" s="32" t="s">
        <v>2</v>
      </c>
      <c r="C11" s="141">
        <v>46023</v>
      </c>
      <c r="D11" s="205">
        <v>46023</v>
      </c>
      <c r="E11" s="205"/>
      <c r="F11" s="3"/>
      <c r="G11" s="3"/>
      <c r="H11" s="3"/>
      <c r="I11" s="199"/>
      <c r="J11" s="199"/>
      <c r="K11" s="3"/>
      <c r="L11" s="4"/>
    </row>
    <row r="12" spans="2:12" x14ac:dyDescent="0.25">
      <c r="B12" s="142" t="s">
        <v>3</v>
      </c>
      <c r="C12" s="143">
        <v>185</v>
      </c>
      <c r="D12" s="189">
        <v>153</v>
      </c>
      <c r="E12" s="190"/>
      <c r="F12" s="3"/>
      <c r="G12" s="3"/>
      <c r="H12" s="3"/>
      <c r="I12" s="3"/>
      <c r="J12" s="3"/>
      <c r="K12" s="3"/>
      <c r="L12" s="4"/>
    </row>
    <row r="13" spans="2:12" x14ac:dyDescent="0.25">
      <c r="B13" s="144"/>
      <c r="C13" s="145"/>
      <c r="D13" s="19"/>
      <c r="E13" s="2"/>
      <c r="F13" s="3"/>
      <c r="G13" s="3"/>
      <c r="H13" s="3"/>
      <c r="I13" s="3"/>
      <c r="J13" s="3"/>
      <c r="K13" s="3"/>
      <c r="L13" s="4"/>
    </row>
    <row r="14" spans="2:12" x14ac:dyDescent="0.25">
      <c r="B14" s="6"/>
      <c r="C14" s="6"/>
      <c r="D14" s="6"/>
      <c r="E14" s="6"/>
      <c r="F14" s="6"/>
      <c r="G14" s="6"/>
      <c r="H14" s="6"/>
      <c r="I14" s="6"/>
      <c r="J14" s="6"/>
      <c r="K14" s="7"/>
      <c r="L14" s="4"/>
    </row>
    <row r="15" spans="2:12" ht="20.45" customHeight="1" thickBot="1" x14ac:dyDescent="0.3">
      <c r="B15" s="135" t="s">
        <v>17</v>
      </c>
      <c r="C15" s="31"/>
      <c r="D15" s="31"/>
      <c r="E15" s="31"/>
      <c r="F15" s="31"/>
      <c r="G15" s="31"/>
      <c r="H15" s="31"/>
      <c r="I15" s="193" t="s">
        <v>118</v>
      </c>
      <c r="J15" s="193"/>
      <c r="K15" s="193"/>
      <c r="L15" s="4"/>
    </row>
    <row r="16" spans="2:12" ht="36.6" customHeight="1" thickBot="1" x14ac:dyDescent="0.3">
      <c r="B16" s="82" t="s">
        <v>4</v>
      </c>
      <c r="C16" s="83" t="s">
        <v>5</v>
      </c>
      <c r="D16" s="194" t="s">
        <v>12</v>
      </c>
      <c r="E16" s="195"/>
      <c r="F16" s="83" t="s">
        <v>15</v>
      </c>
      <c r="G16" s="83" t="s">
        <v>6</v>
      </c>
      <c r="H16" s="83" t="s">
        <v>16</v>
      </c>
      <c r="I16" s="78" t="s">
        <v>18</v>
      </c>
      <c r="J16" s="78" t="s">
        <v>6</v>
      </c>
      <c r="K16" s="79" t="s">
        <v>23</v>
      </c>
      <c r="L16" s="4"/>
    </row>
    <row r="17" spans="2:12" ht="19.899999999999999" customHeight="1" x14ac:dyDescent="0.25">
      <c r="B17" s="64" t="s">
        <v>127</v>
      </c>
      <c r="C17" s="65">
        <v>346685641474.72412</v>
      </c>
      <c r="D17" s="66">
        <v>1.5049999999999999</v>
      </c>
      <c r="E17" s="67" t="s">
        <v>54</v>
      </c>
      <c r="F17" s="68">
        <f>+C17*D17/1000</f>
        <v>521761890.41945976</v>
      </c>
      <c r="G17" s="68">
        <f>F17*19%</f>
        <v>99134759.17969735</v>
      </c>
      <c r="H17" s="68">
        <f>F17+G17</f>
        <v>620896649.59915709</v>
      </c>
      <c r="I17" s="68">
        <f>F17/365*$C$12</f>
        <v>264454656.78794536</v>
      </c>
      <c r="J17" s="68">
        <f>I17*19%</f>
        <v>50246384.78970962</v>
      </c>
      <c r="K17" s="69">
        <f>ROUND(I17+J17,0)</f>
        <v>314701042</v>
      </c>
      <c r="L17" s="12"/>
    </row>
    <row r="18" spans="2:12" ht="19.899999999999999" customHeight="1" x14ac:dyDescent="0.25">
      <c r="B18" s="70" t="s">
        <v>41</v>
      </c>
      <c r="C18" s="23">
        <v>18731023226.983852</v>
      </c>
      <c r="D18" s="18">
        <v>0.75249999999999995</v>
      </c>
      <c r="E18" s="24" t="s">
        <v>54</v>
      </c>
      <c r="F18" s="62">
        <f>+C18*D18/1000</f>
        <v>14095094.978305347</v>
      </c>
      <c r="G18" s="62">
        <f>F18*19%</f>
        <v>2678068.0458780159</v>
      </c>
      <c r="H18" s="62">
        <f>F18+G18</f>
        <v>16773163.024183363</v>
      </c>
      <c r="I18" s="62">
        <f>F18/365*$C$12</f>
        <v>7144089.2355794227</v>
      </c>
      <c r="J18" s="62">
        <f>I18*19%</f>
        <v>1357376.9547600902</v>
      </c>
      <c r="K18" s="71">
        <f>ROUND(I18+J18,0)</f>
        <v>8501466</v>
      </c>
      <c r="L18" s="12"/>
    </row>
    <row r="19" spans="2:12" ht="19.899999999999999" customHeight="1" x14ac:dyDescent="0.25">
      <c r="B19" s="72" t="s">
        <v>117</v>
      </c>
      <c r="C19" s="61">
        <v>365416664701.70795</v>
      </c>
      <c r="D19" s="180"/>
      <c r="E19" s="181"/>
      <c r="F19" s="181"/>
      <c r="G19" s="182"/>
      <c r="H19" s="63">
        <f>SUM(H17:H18)</f>
        <v>637669812.62334049</v>
      </c>
      <c r="I19" s="175"/>
      <c r="J19" s="176"/>
      <c r="K19" s="73">
        <f>SUM(K17:K18)</f>
        <v>323202508</v>
      </c>
      <c r="L19" s="12"/>
    </row>
    <row r="20" spans="2:12" s="30" customFormat="1" ht="19.899999999999999" customHeight="1" x14ac:dyDescent="0.25">
      <c r="B20" s="109" t="s">
        <v>134</v>
      </c>
      <c r="C20" s="177"/>
      <c r="D20" s="178"/>
      <c r="E20" s="178"/>
      <c r="F20" s="178"/>
      <c r="G20" s="178"/>
      <c r="H20" s="178"/>
      <c r="I20" s="178"/>
      <c r="J20" s="178"/>
      <c r="K20" s="179"/>
      <c r="L20" s="110"/>
    </row>
    <row r="21" spans="2:12" ht="19.899999999999999" customHeight="1" x14ac:dyDescent="0.25">
      <c r="B21" s="113" t="s">
        <v>136</v>
      </c>
      <c r="C21" s="112">
        <v>95300000000</v>
      </c>
      <c r="D21" s="18">
        <v>1.5049999999999999</v>
      </c>
      <c r="E21" s="24"/>
      <c r="F21" s="62">
        <f>C21*D21/1000</f>
        <v>143426500</v>
      </c>
      <c r="G21" s="62">
        <f>F21*19%</f>
        <v>27251035</v>
      </c>
      <c r="H21" s="62">
        <f>F21+G21</f>
        <v>170677535</v>
      </c>
      <c r="I21" s="97">
        <f>F21/365*$C$12</f>
        <v>72695623.287671223</v>
      </c>
      <c r="J21" s="97">
        <f>I21*19%</f>
        <v>13812168.424657533</v>
      </c>
      <c r="K21" s="108">
        <f>I21+J21</f>
        <v>86507791.712328762</v>
      </c>
      <c r="L21" s="12"/>
    </row>
    <row r="22" spans="2:12" ht="19.899999999999999" customHeight="1" x14ac:dyDescent="0.25">
      <c r="B22" s="113" t="s">
        <v>137</v>
      </c>
      <c r="C22" s="112">
        <v>5718000000</v>
      </c>
      <c r="D22" s="18">
        <v>0.75249999999999995</v>
      </c>
      <c r="E22" s="24"/>
      <c r="F22" s="62">
        <f>C22*D22/1000</f>
        <v>4302795</v>
      </c>
      <c r="G22" s="62">
        <f>F22*19%</f>
        <v>817531.05</v>
      </c>
      <c r="H22" s="62">
        <f>F22+G22</f>
        <v>5120326.05</v>
      </c>
      <c r="I22" s="97">
        <f>F22/365*$C$12</f>
        <v>2180868.6986301369</v>
      </c>
      <c r="J22" s="97">
        <f t="shared" ref="J22:J24" si="0">I22*19%</f>
        <v>414365.05273972603</v>
      </c>
      <c r="K22" s="108">
        <f>I22+J22</f>
        <v>2595233.7513698628</v>
      </c>
      <c r="L22" s="12"/>
    </row>
    <row r="23" spans="2:12" ht="19.899999999999999" customHeight="1" x14ac:dyDescent="0.25">
      <c r="B23" s="113" t="s">
        <v>138</v>
      </c>
      <c r="C23" s="112">
        <v>25500000000</v>
      </c>
      <c r="D23" s="18">
        <v>1.5049999999999999</v>
      </c>
      <c r="E23" s="24" t="s">
        <v>54</v>
      </c>
      <c r="F23" s="62">
        <f>C23*D23/1000</f>
        <v>38377500</v>
      </c>
      <c r="G23" s="62">
        <f>F23*19%</f>
        <v>7291725</v>
      </c>
      <c r="H23" s="62">
        <f>F23+G23</f>
        <v>45669225</v>
      </c>
      <c r="I23" s="97">
        <f>F23/365*$D$12</f>
        <v>16087006.84931507</v>
      </c>
      <c r="J23" s="97">
        <f t="shared" si="0"/>
        <v>3056531.3013698631</v>
      </c>
      <c r="K23" s="108">
        <f>I23+J23</f>
        <v>19143538.150684934</v>
      </c>
      <c r="L23" s="12"/>
    </row>
    <row r="24" spans="2:12" ht="19.899999999999999" customHeight="1" x14ac:dyDescent="0.25">
      <c r="B24" s="113" t="s">
        <v>139</v>
      </c>
      <c r="C24" s="112">
        <v>1530000000</v>
      </c>
      <c r="D24" s="18">
        <v>0.75249999999999995</v>
      </c>
      <c r="E24" s="24" t="s">
        <v>54</v>
      </c>
      <c r="F24" s="62">
        <f>C24*D24/1000</f>
        <v>1151325</v>
      </c>
      <c r="G24" s="62">
        <f>F24*19%</f>
        <v>218751.75</v>
      </c>
      <c r="H24" s="62">
        <f>F24+G24</f>
        <v>1370076.75</v>
      </c>
      <c r="I24" s="97">
        <f>F24/365*$D$12</f>
        <v>482610.20547945204</v>
      </c>
      <c r="J24" s="97">
        <f t="shared" si="0"/>
        <v>91695.939041095888</v>
      </c>
      <c r="K24" s="108">
        <f>I24+J24</f>
        <v>574306.14452054794</v>
      </c>
      <c r="L24" s="12"/>
    </row>
    <row r="25" spans="2:12" ht="19.899999999999999" customHeight="1" x14ac:dyDescent="0.25">
      <c r="B25" s="75" t="s">
        <v>142</v>
      </c>
      <c r="C25" s="60">
        <v>128048000000</v>
      </c>
      <c r="D25" s="180"/>
      <c r="E25" s="181"/>
      <c r="F25" s="181"/>
      <c r="G25" s="182"/>
      <c r="H25" s="60">
        <f>SUM(H21:H24)</f>
        <v>222837162.80000001</v>
      </c>
      <c r="I25" s="175"/>
      <c r="J25" s="176"/>
      <c r="K25" s="76">
        <f>SUM(K21:K24)</f>
        <v>108820869.75890411</v>
      </c>
      <c r="L25" s="12"/>
    </row>
    <row r="26" spans="2:12" ht="19.899999999999999" customHeight="1" x14ac:dyDescent="0.25">
      <c r="B26" s="109" t="s">
        <v>135</v>
      </c>
      <c r="C26" s="183"/>
      <c r="D26" s="184"/>
      <c r="E26" s="184"/>
      <c r="F26" s="184"/>
      <c r="G26" s="184"/>
      <c r="H26" s="184"/>
      <c r="I26" s="184"/>
      <c r="J26" s="184"/>
      <c r="K26" s="185"/>
      <c r="L26" s="12"/>
    </row>
    <row r="27" spans="2:12" ht="19.899999999999999" customHeight="1" x14ac:dyDescent="0.25">
      <c r="B27" s="70" t="s">
        <v>140</v>
      </c>
      <c r="C27" s="98">
        <v>18000000000</v>
      </c>
      <c r="D27" s="18">
        <v>1.5049999999999999</v>
      </c>
      <c r="E27" s="24"/>
      <c r="F27" s="62">
        <f>C27*D27/1000</f>
        <v>27089999.999999996</v>
      </c>
      <c r="G27" s="62">
        <f>F27*19%</f>
        <v>5147099.9999999991</v>
      </c>
      <c r="H27" s="62">
        <f>F27+G27</f>
        <v>32237099.999999996</v>
      </c>
      <c r="I27" s="115">
        <f>F27/365*$C$12</f>
        <v>13730547.945205476</v>
      </c>
      <c r="J27" s="62">
        <f>I27*19%</f>
        <v>2608804.1095890403</v>
      </c>
      <c r="K27" s="71">
        <f>I27+J27</f>
        <v>16339352.054794516</v>
      </c>
      <c r="L27" s="114"/>
    </row>
    <row r="28" spans="2:12" ht="19.899999999999999" customHeight="1" x14ac:dyDescent="0.25">
      <c r="B28" s="70" t="s">
        <v>147</v>
      </c>
      <c r="C28" s="98">
        <v>1080000000</v>
      </c>
      <c r="D28" s="111">
        <v>0.75249999999999995</v>
      </c>
      <c r="E28" s="24"/>
      <c r="F28" s="62">
        <f t="shared" ref="F28:F30" si="1">C28*D28/1000</f>
        <v>812700</v>
      </c>
      <c r="G28" s="62">
        <f t="shared" ref="G28:G30" si="2">F28*19%</f>
        <v>154413</v>
      </c>
      <c r="H28" s="62">
        <f t="shared" ref="H28:H30" si="3">F28+G28</f>
        <v>967113</v>
      </c>
      <c r="I28" s="115">
        <f>F28/365*$C$12</f>
        <v>411916.43835616438</v>
      </c>
      <c r="J28" s="62">
        <f t="shared" ref="J28:J30" si="4">I28*19%</f>
        <v>78264.123287671231</v>
      </c>
      <c r="K28" s="71">
        <f t="shared" ref="K28:K30" si="5">I28+J28</f>
        <v>490180.56164383562</v>
      </c>
      <c r="L28" s="114"/>
    </row>
    <row r="29" spans="2:12" ht="19.899999999999999" customHeight="1" x14ac:dyDescent="0.25">
      <c r="B29" s="70" t="s">
        <v>141</v>
      </c>
      <c r="C29" s="98">
        <v>3200000000</v>
      </c>
      <c r="D29" s="18">
        <v>1.5049999999999999</v>
      </c>
      <c r="E29" s="24"/>
      <c r="F29" s="62">
        <f t="shared" si="1"/>
        <v>4816000</v>
      </c>
      <c r="G29" s="62">
        <f t="shared" si="2"/>
        <v>915040</v>
      </c>
      <c r="H29" s="62">
        <f t="shared" si="3"/>
        <v>5731040</v>
      </c>
      <c r="I29" s="115">
        <f>F29/365*$D$12</f>
        <v>2018761.6438356163</v>
      </c>
      <c r="J29" s="62">
        <f t="shared" si="4"/>
        <v>383564.71232876711</v>
      </c>
      <c r="K29" s="71">
        <f t="shared" si="5"/>
        <v>2402326.3561643832</v>
      </c>
      <c r="L29" s="114"/>
    </row>
    <row r="30" spans="2:12" ht="19.899999999999999" customHeight="1" x14ac:dyDescent="0.25">
      <c r="B30" s="70" t="s">
        <v>148</v>
      </c>
      <c r="C30" s="23">
        <v>192000000</v>
      </c>
      <c r="D30" s="18">
        <v>0.75249999999999995</v>
      </c>
      <c r="E30" s="24"/>
      <c r="F30" s="62">
        <f t="shared" si="1"/>
        <v>144480</v>
      </c>
      <c r="G30" s="62">
        <f t="shared" si="2"/>
        <v>27451.200000000001</v>
      </c>
      <c r="H30" s="62">
        <f t="shared" si="3"/>
        <v>171931.2</v>
      </c>
      <c r="I30" s="115">
        <f>F30/365*$D$12</f>
        <v>60562.849315068495</v>
      </c>
      <c r="J30" s="62">
        <f t="shared" si="4"/>
        <v>11506.941369863014</v>
      </c>
      <c r="K30" s="71">
        <f t="shared" si="5"/>
        <v>72069.790684931504</v>
      </c>
      <c r="L30" s="114"/>
    </row>
    <row r="31" spans="2:12" ht="19.899999999999999" customHeight="1" x14ac:dyDescent="0.25">
      <c r="B31" s="75" t="s">
        <v>143</v>
      </c>
      <c r="C31" s="60">
        <v>22472000000</v>
      </c>
      <c r="D31" s="206"/>
      <c r="E31" s="207"/>
      <c r="F31" s="207"/>
      <c r="G31" s="208"/>
      <c r="H31" s="60">
        <f>SUM(H27:H30)</f>
        <v>39107184.200000003</v>
      </c>
      <c r="I31" s="148"/>
      <c r="J31" s="149"/>
      <c r="K31" s="76">
        <f>SUM(K27:K30)</f>
        <v>19303928.763287667</v>
      </c>
      <c r="L31" s="124"/>
    </row>
    <row r="32" spans="2:12" s="22" customFormat="1" ht="19.899999999999999" customHeight="1" x14ac:dyDescent="0.25">
      <c r="B32" s="75" t="s">
        <v>144</v>
      </c>
      <c r="C32" s="59">
        <v>150520000000</v>
      </c>
      <c r="D32" s="209"/>
      <c r="E32" s="210"/>
      <c r="F32" s="210"/>
      <c r="G32" s="211"/>
      <c r="H32" s="59">
        <f>H25+H31</f>
        <v>261944347</v>
      </c>
      <c r="I32" s="150"/>
      <c r="J32" s="151"/>
      <c r="K32" s="76">
        <f>K25+K31</f>
        <v>128124798.52219178</v>
      </c>
      <c r="L32" s="123"/>
    </row>
    <row r="33" spans="2:12" s="22" customFormat="1" ht="19.899999999999999" customHeight="1" thickBot="1" x14ac:dyDescent="0.3">
      <c r="B33" s="116" t="s">
        <v>42</v>
      </c>
      <c r="C33" s="117">
        <v>515936664701.70795</v>
      </c>
      <c r="D33" s="164"/>
      <c r="E33" s="165"/>
      <c r="F33" s="165"/>
      <c r="G33" s="166"/>
      <c r="H33" s="117">
        <f>H19+H32</f>
        <v>899614159.62334049</v>
      </c>
      <c r="I33" s="117"/>
      <c r="J33" s="117"/>
      <c r="K33" s="118">
        <f>K19+K32</f>
        <v>451327306.52219176</v>
      </c>
      <c r="L33" s="21"/>
    </row>
    <row r="34" spans="2:12" ht="19.899999999999999" customHeight="1" x14ac:dyDescent="0.25">
      <c r="B34" s="64" t="s">
        <v>43</v>
      </c>
      <c r="C34" s="65">
        <v>3980082577</v>
      </c>
      <c r="D34" s="66">
        <v>4.42</v>
      </c>
      <c r="E34" s="67" t="s">
        <v>54</v>
      </c>
      <c r="F34" s="68">
        <f>+C34*D34/1000</f>
        <v>17591964.990340002</v>
      </c>
      <c r="G34" s="68">
        <f>F34*19%</f>
        <v>3342473.3481646003</v>
      </c>
      <c r="H34" s="68">
        <f>F34+G34</f>
        <v>20934438.338504601</v>
      </c>
      <c r="I34" s="68">
        <f>F34/365*$C$12</f>
        <v>8916475.4060627408</v>
      </c>
      <c r="J34" s="68">
        <f>I34*19%</f>
        <v>1694130.3271519209</v>
      </c>
      <c r="K34" s="69">
        <f>ROUND(I34+J34,0)</f>
        <v>10610606</v>
      </c>
      <c r="L34" s="12"/>
    </row>
    <row r="35" spans="2:12" ht="19.899999999999999" customHeight="1" x14ac:dyDescent="0.25">
      <c r="B35" s="70" t="s">
        <v>41</v>
      </c>
      <c r="C35" s="23">
        <v>238804954.62</v>
      </c>
      <c r="D35" s="18">
        <v>2.21</v>
      </c>
      <c r="E35" s="24" t="s">
        <v>54</v>
      </c>
      <c r="F35" s="62">
        <f>+C35*D35/1000</f>
        <v>527758.94971019996</v>
      </c>
      <c r="G35" s="62">
        <f>F35*19%</f>
        <v>100274.20044493799</v>
      </c>
      <c r="H35" s="62">
        <f>F35+G35</f>
        <v>628033.15015513799</v>
      </c>
      <c r="I35" s="62">
        <f>F35/365*$C$12</f>
        <v>267494.26218188216</v>
      </c>
      <c r="J35" s="62">
        <f>I35*19%</f>
        <v>50823.909814557614</v>
      </c>
      <c r="K35" s="71">
        <f>ROUND(I35+J35,0)</f>
        <v>318318</v>
      </c>
      <c r="L35" s="12"/>
    </row>
    <row r="36" spans="2:12" ht="19.899999999999999" customHeight="1" x14ac:dyDescent="0.25">
      <c r="B36" s="80" t="s">
        <v>98</v>
      </c>
      <c r="C36" s="29">
        <v>4218887531.6199999</v>
      </c>
      <c r="D36" s="167"/>
      <c r="E36" s="168"/>
      <c r="F36" s="168"/>
      <c r="G36" s="169"/>
      <c r="H36" s="29">
        <f>SUM(H34:H35)</f>
        <v>21562471.488659739</v>
      </c>
      <c r="I36" s="170"/>
      <c r="J36" s="171"/>
      <c r="K36" s="81">
        <f>SUM(K34:K35)</f>
        <v>10928924</v>
      </c>
      <c r="L36" s="12"/>
    </row>
    <row r="37" spans="2:12" ht="19.899999999999999" customHeight="1" x14ac:dyDescent="0.25">
      <c r="B37" s="70" t="s">
        <v>44</v>
      </c>
      <c r="C37" s="23">
        <v>600000000</v>
      </c>
      <c r="D37" s="18">
        <v>6.8749999999999991</v>
      </c>
      <c r="E37" s="24" t="s">
        <v>8</v>
      </c>
      <c r="F37" s="62">
        <f t="shared" ref="F37:F43" si="6">+C37*D37/100</f>
        <v>41249999.999999993</v>
      </c>
      <c r="G37" s="62">
        <f>F37*19%</f>
        <v>7837499.9999999991</v>
      </c>
      <c r="H37" s="62">
        <f>F37+G37</f>
        <v>49087499.999999993</v>
      </c>
      <c r="I37" s="62">
        <f>F37/365*$C$12</f>
        <v>20907534.246575337</v>
      </c>
      <c r="J37" s="62">
        <f>I37*19%</f>
        <v>3972431.5068493141</v>
      </c>
      <c r="K37" s="71">
        <f t="shared" ref="K37:K43" si="7">ROUND(I37+J37,0)</f>
        <v>24879966</v>
      </c>
      <c r="L37" s="12"/>
    </row>
    <row r="38" spans="2:12" ht="19.899999999999999" customHeight="1" x14ac:dyDescent="0.25">
      <c r="B38" s="70" t="s">
        <v>49</v>
      </c>
      <c r="C38" s="23">
        <v>2300000000</v>
      </c>
      <c r="D38" s="18">
        <v>0.53</v>
      </c>
      <c r="E38" s="24" t="s">
        <v>8</v>
      </c>
      <c r="F38" s="62">
        <f t="shared" si="6"/>
        <v>12190000</v>
      </c>
      <c r="G38" s="62">
        <f>F38*19%</f>
        <v>2316100</v>
      </c>
      <c r="H38" s="62">
        <f>F38+G38</f>
        <v>14506100</v>
      </c>
      <c r="I38" s="62">
        <f>F38/365*$C$12</f>
        <v>6178493.1506849322</v>
      </c>
      <c r="J38" s="62">
        <f>I38*19%</f>
        <v>1173913.6986301371</v>
      </c>
      <c r="K38" s="71">
        <f t="shared" si="7"/>
        <v>7352407</v>
      </c>
      <c r="L38" s="12"/>
    </row>
    <row r="39" spans="2:12" ht="19.899999999999999" customHeight="1" x14ac:dyDescent="0.25">
      <c r="B39" s="70" t="s">
        <v>128</v>
      </c>
      <c r="C39" s="23">
        <v>600000000</v>
      </c>
      <c r="D39" s="18">
        <v>0.20200000000000001</v>
      </c>
      <c r="E39" s="24" t="s">
        <v>8</v>
      </c>
      <c r="F39" s="62">
        <f t="shared" si="6"/>
        <v>1212000.0000000002</v>
      </c>
      <c r="G39" s="62">
        <f t="shared" ref="G39:G43" si="8">F39*19%</f>
        <v>230280.00000000006</v>
      </c>
      <c r="H39" s="62">
        <f t="shared" ref="H39:H43" si="9">F39+G39</f>
        <v>1442280.0000000002</v>
      </c>
      <c r="I39" s="62">
        <f t="shared" ref="I39:I43" si="10">F39/365*$C$12</f>
        <v>614301.36986301385</v>
      </c>
      <c r="J39" s="62">
        <f t="shared" ref="J39:J43" si="11">I39*19%</f>
        <v>116717.26027397263</v>
      </c>
      <c r="K39" s="71">
        <f t="shared" si="7"/>
        <v>731019</v>
      </c>
      <c r="L39" s="12"/>
    </row>
    <row r="40" spans="2:12" ht="19.899999999999999" customHeight="1" x14ac:dyDescent="0.25">
      <c r="B40" s="70" t="s">
        <v>129</v>
      </c>
      <c r="C40" s="23">
        <v>150000000</v>
      </c>
      <c r="D40" s="18">
        <v>0.19500000000000003</v>
      </c>
      <c r="E40" s="24" t="s">
        <v>8</v>
      </c>
      <c r="F40" s="62">
        <f t="shared" si="6"/>
        <v>292500.00000000006</v>
      </c>
      <c r="G40" s="62">
        <f t="shared" si="8"/>
        <v>55575.000000000015</v>
      </c>
      <c r="H40" s="62">
        <f t="shared" si="9"/>
        <v>348075.00000000006</v>
      </c>
      <c r="I40" s="62">
        <f t="shared" si="10"/>
        <v>148253.42465753428</v>
      </c>
      <c r="J40" s="62">
        <f t="shared" si="11"/>
        <v>28168.150684931516</v>
      </c>
      <c r="K40" s="71">
        <f t="shared" si="7"/>
        <v>176422</v>
      </c>
      <c r="L40" s="12"/>
    </row>
    <row r="41" spans="2:12" ht="19.899999999999999" customHeight="1" x14ac:dyDescent="0.25">
      <c r="B41" s="70" t="s">
        <v>126</v>
      </c>
      <c r="C41" s="98">
        <v>20675998048</v>
      </c>
      <c r="D41" s="18">
        <v>3.9649999999999999</v>
      </c>
      <c r="E41" s="24" t="s">
        <v>8</v>
      </c>
      <c r="F41" s="62">
        <f t="shared" si="6"/>
        <v>819803322.60319996</v>
      </c>
      <c r="G41" s="62">
        <f>F41*19%</f>
        <v>155762631.294608</v>
      </c>
      <c r="H41" s="62">
        <f>F41+G41</f>
        <v>975565953.89780796</v>
      </c>
      <c r="I41" s="62">
        <f>F41/365*$C$12</f>
        <v>415516752.55230683</v>
      </c>
      <c r="J41" s="62">
        <f>I41*19%</f>
        <v>78948182.984938294</v>
      </c>
      <c r="K41" s="71">
        <f t="shared" si="7"/>
        <v>494464936</v>
      </c>
      <c r="L41" s="12"/>
    </row>
    <row r="42" spans="2:12" ht="19.899999999999999" customHeight="1" x14ac:dyDescent="0.25">
      <c r="B42" s="70" t="s">
        <v>48</v>
      </c>
      <c r="C42" s="98">
        <v>30000000</v>
      </c>
      <c r="D42" s="18">
        <v>4.9175000000000004</v>
      </c>
      <c r="E42" s="24" t="s">
        <v>8</v>
      </c>
      <c r="F42" s="62">
        <f t="shared" si="6"/>
        <v>1475250</v>
      </c>
      <c r="G42" s="62">
        <f t="shared" si="8"/>
        <v>280297.5</v>
      </c>
      <c r="H42" s="62">
        <f t="shared" si="9"/>
        <v>1755547.5</v>
      </c>
      <c r="I42" s="62">
        <f t="shared" si="10"/>
        <v>747729.45205479453</v>
      </c>
      <c r="J42" s="62">
        <f t="shared" si="11"/>
        <v>142068.59589041097</v>
      </c>
      <c r="K42" s="71">
        <f t="shared" si="7"/>
        <v>889798</v>
      </c>
      <c r="L42" s="12"/>
    </row>
    <row r="43" spans="2:12" ht="30.6" customHeight="1" x14ac:dyDescent="0.25">
      <c r="B43" s="70" t="s">
        <v>130</v>
      </c>
      <c r="C43" s="84">
        <v>142350000</v>
      </c>
      <c r="D43" s="58">
        <v>12.164999999999999</v>
      </c>
      <c r="E43" s="24" t="s">
        <v>8</v>
      </c>
      <c r="F43" s="62">
        <f t="shared" si="6"/>
        <v>17316877.499999996</v>
      </c>
      <c r="G43" s="62">
        <f t="shared" si="8"/>
        <v>3290206.7249999992</v>
      </c>
      <c r="H43" s="62">
        <f t="shared" si="9"/>
        <v>20607084.224999994</v>
      </c>
      <c r="I43" s="62">
        <f t="shared" si="10"/>
        <v>8777047.4999999981</v>
      </c>
      <c r="J43" s="62">
        <f t="shared" si="11"/>
        <v>1667639.0249999997</v>
      </c>
      <c r="K43" s="71">
        <f t="shared" si="7"/>
        <v>10444687</v>
      </c>
      <c r="L43" s="12"/>
    </row>
    <row r="44" spans="2:12" s="22" customFormat="1" ht="19.899999999999999" customHeight="1" thickBot="1" x14ac:dyDescent="0.3">
      <c r="B44" s="125" t="s">
        <v>146</v>
      </c>
      <c r="C44" s="172"/>
      <c r="D44" s="173"/>
      <c r="E44" s="173"/>
      <c r="F44" s="173"/>
      <c r="G44" s="173"/>
      <c r="H44" s="173"/>
      <c r="I44" s="173"/>
      <c r="J44" s="174"/>
      <c r="K44" s="126">
        <v>9821270</v>
      </c>
      <c r="L44" s="123"/>
    </row>
    <row r="45" spans="2:12" ht="19.899999999999999" customHeight="1" x14ac:dyDescent="0.25">
      <c r="B45" s="191" t="s">
        <v>7</v>
      </c>
      <c r="C45" s="192"/>
      <c r="D45" s="192"/>
      <c r="E45" s="192"/>
      <c r="F45" s="192"/>
      <c r="G45" s="192"/>
      <c r="H45" s="146">
        <f>H33+H36+SUM(H37:H43)</f>
        <v>1984489171.7348082</v>
      </c>
      <c r="I45" s="6"/>
      <c r="J45" s="6"/>
      <c r="K45" s="147">
        <f>K33+K36+SUM(K37:K43)+K44</f>
        <v>1011016735.5221918</v>
      </c>
      <c r="L45" s="4"/>
    </row>
    <row r="46" spans="2:12" x14ac:dyDescent="0.25">
      <c r="B46" s="8"/>
      <c r="C46" s="9"/>
      <c r="D46" s="10"/>
      <c r="E46" s="2"/>
      <c r="F46" s="11"/>
      <c r="G46" s="11"/>
      <c r="H46" s="11"/>
      <c r="I46" s="6"/>
      <c r="J46" s="6"/>
      <c r="K46" s="6"/>
      <c r="L46" s="4"/>
    </row>
    <row r="47" spans="2:12" x14ac:dyDescent="0.25">
      <c r="E47" s="2"/>
      <c r="F47" s="3"/>
      <c r="G47" s="3"/>
      <c r="H47" s="3"/>
      <c r="I47" s="3"/>
      <c r="J47" s="3"/>
      <c r="K47" s="3"/>
      <c r="L47" s="4"/>
    </row>
    <row r="48" spans="2:12" x14ac:dyDescent="0.25">
      <c r="B48" s="136" t="s">
        <v>99</v>
      </c>
      <c r="C48" s="31"/>
      <c r="D48" s="31"/>
      <c r="E48" s="31"/>
      <c r="F48" s="31"/>
      <c r="G48" s="31"/>
      <c r="H48" s="31"/>
      <c r="I48" s="188" t="s">
        <v>19</v>
      </c>
      <c r="J48" s="188"/>
      <c r="K48" s="188"/>
      <c r="L48" s="4"/>
    </row>
    <row r="49" spans="2:12" ht="25.5" x14ac:dyDescent="0.25">
      <c r="B49" s="13" t="s">
        <v>4</v>
      </c>
      <c r="C49" s="13" t="s">
        <v>5</v>
      </c>
      <c r="D49" s="186" t="s">
        <v>12</v>
      </c>
      <c r="E49" s="187"/>
      <c r="F49" s="13" t="s">
        <v>15</v>
      </c>
      <c r="G49" s="13" t="s">
        <v>6</v>
      </c>
      <c r="H49" s="13" t="s">
        <v>16</v>
      </c>
      <c r="I49" s="14" t="s">
        <v>18</v>
      </c>
      <c r="J49" s="14" t="s">
        <v>6</v>
      </c>
      <c r="K49" s="14" t="s">
        <v>23</v>
      </c>
      <c r="L49" s="4"/>
    </row>
    <row r="50" spans="2:12" x14ac:dyDescent="0.25">
      <c r="B50" s="27" t="s">
        <v>34</v>
      </c>
      <c r="C50" s="23">
        <v>1501000000</v>
      </c>
      <c r="D50" s="18">
        <v>4.5642857142857141</v>
      </c>
      <c r="E50" s="24" t="s">
        <v>8</v>
      </c>
      <c r="F50" s="25">
        <f>+C50*D50/100</f>
        <v>68509928.571428567</v>
      </c>
      <c r="G50" s="25">
        <f>F50*19%</f>
        <v>13016886.428571427</v>
      </c>
      <c r="H50" s="25">
        <f>F50+G50</f>
        <v>81526815</v>
      </c>
      <c r="I50" s="26">
        <f>F50/365*$C$12</f>
        <v>34724210.371819958</v>
      </c>
      <c r="J50" s="26">
        <f>I50*19%</f>
        <v>6597599.9706457919</v>
      </c>
      <c r="K50" s="26">
        <f>ROUND(I50+J50,0)</f>
        <v>41321810</v>
      </c>
    </row>
    <row r="53" spans="2:12" x14ac:dyDescent="0.25">
      <c r="B53" s="136" t="s">
        <v>100</v>
      </c>
      <c r="C53" s="31"/>
      <c r="D53" s="31"/>
      <c r="E53" s="31"/>
      <c r="F53" s="31"/>
      <c r="G53" s="31"/>
      <c r="H53" s="31"/>
      <c r="I53" s="188" t="s">
        <v>19</v>
      </c>
      <c r="J53" s="188"/>
      <c r="K53" s="188"/>
    </row>
    <row r="54" spans="2:12" ht="25.5" x14ac:dyDescent="0.25">
      <c r="B54" s="13" t="s">
        <v>4</v>
      </c>
      <c r="C54" s="13" t="s">
        <v>5</v>
      </c>
      <c r="D54" s="186" t="s">
        <v>12</v>
      </c>
      <c r="E54" s="187"/>
      <c r="F54" s="13" t="s">
        <v>15</v>
      </c>
      <c r="G54" s="13" t="s">
        <v>6</v>
      </c>
      <c r="H54" s="13" t="s">
        <v>16</v>
      </c>
      <c r="I54" s="14" t="s">
        <v>18</v>
      </c>
      <c r="J54" s="14" t="s">
        <v>6</v>
      </c>
      <c r="K54" s="14" t="s">
        <v>23</v>
      </c>
    </row>
    <row r="55" spans="2:12" x14ac:dyDescent="0.25">
      <c r="B55" s="27" t="s">
        <v>31</v>
      </c>
      <c r="C55" s="23">
        <v>1000000000</v>
      </c>
      <c r="D55" s="18">
        <v>1.5504399999999998</v>
      </c>
      <c r="E55" s="24" t="s">
        <v>8</v>
      </c>
      <c r="F55" s="25">
        <f>+C55*D55/100</f>
        <v>15504399.999999998</v>
      </c>
      <c r="G55" s="25">
        <f>F55*19%</f>
        <v>2945835.9999999995</v>
      </c>
      <c r="H55" s="25">
        <f>F55+G55</f>
        <v>18450235.999999996</v>
      </c>
      <c r="I55" s="26">
        <f>F55/365*$C$12</f>
        <v>7858394.5205479441</v>
      </c>
      <c r="J55" s="26">
        <f>I55*19%</f>
        <v>1493094.9589041094</v>
      </c>
      <c r="K55" s="26">
        <f>ROUND(I55+J55,0)</f>
        <v>9351489</v>
      </c>
    </row>
    <row r="58" spans="2:12" x14ac:dyDescent="0.25">
      <c r="B58" s="136" t="s">
        <v>101</v>
      </c>
      <c r="C58" s="31"/>
      <c r="D58" s="31"/>
      <c r="E58" s="31"/>
      <c r="F58" s="31"/>
      <c r="G58" s="31"/>
      <c r="H58" s="31"/>
      <c r="I58" s="188" t="s">
        <v>19</v>
      </c>
      <c r="J58" s="188"/>
      <c r="K58" s="188"/>
    </row>
    <row r="59" spans="2:12" ht="25.5" x14ac:dyDescent="0.25">
      <c r="B59" s="13" t="s">
        <v>4</v>
      </c>
      <c r="C59" s="13" t="s">
        <v>5</v>
      </c>
      <c r="D59" s="186" t="s">
        <v>12</v>
      </c>
      <c r="E59" s="187"/>
      <c r="F59" s="13" t="s">
        <v>15</v>
      </c>
      <c r="G59" s="13" t="s">
        <v>6</v>
      </c>
      <c r="H59" s="13" t="s">
        <v>16</v>
      </c>
      <c r="I59" s="14" t="s">
        <v>18</v>
      </c>
      <c r="J59" s="14" t="s">
        <v>6</v>
      </c>
      <c r="K59" s="14" t="s">
        <v>132</v>
      </c>
    </row>
    <row r="60" spans="2:12" x14ac:dyDescent="0.25">
      <c r="B60" s="27" t="s">
        <v>97</v>
      </c>
      <c r="C60" s="23">
        <v>959743224</v>
      </c>
      <c r="D60" s="18">
        <v>6.5475000000000003</v>
      </c>
      <c r="E60" s="24" t="s">
        <v>54</v>
      </c>
      <c r="F60" s="25">
        <f>+C60*D60/1000</f>
        <v>6283918.7591400007</v>
      </c>
      <c r="G60" s="25"/>
      <c r="H60" s="25">
        <f>F60+G60</f>
        <v>6283918.7591400007</v>
      </c>
      <c r="I60" s="26">
        <f>F60/365*$C$12</f>
        <v>3184999.9190161643</v>
      </c>
      <c r="J60" s="26">
        <v>0</v>
      </c>
      <c r="K60" s="26">
        <f>ROUND(I60+J60,0)</f>
        <v>3185000</v>
      </c>
    </row>
    <row r="63" spans="2:12" x14ac:dyDescent="0.25">
      <c r="B63" s="136" t="s">
        <v>102</v>
      </c>
      <c r="C63" s="31"/>
      <c r="D63" s="31"/>
      <c r="E63" s="31"/>
      <c r="F63" s="31"/>
      <c r="G63" s="31"/>
      <c r="H63" s="31"/>
      <c r="I63" s="188" t="s">
        <v>19</v>
      </c>
      <c r="J63" s="188"/>
      <c r="K63" s="188"/>
    </row>
    <row r="64" spans="2:12" ht="25.5" x14ac:dyDescent="0.25">
      <c r="B64" s="13" t="s">
        <v>4</v>
      </c>
      <c r="C64" s="13" t="s">
        <v>5</v>
      </c>
      <c r="D64" s="186" t="s">
        <v>12</v>
      </c>
      <c r="E64" s="187"/>
      <c r="F64" s="13" t="s">
        <v>15</v>
      </c>
      <c r="G64" s="13" t="s">
        <v>6</v>
      </c>
      <c r="H64" s="13" t="s">
        <v>16</v>
      </c>
      <c r="I64" s="14" t="s">
        <v>18</v>
      </c>
      <c r="J64" s="14" t="s">
        <v>6</v>
      </c>
      <c r="K64" s="14" t="s">
        <v>23</v>
      </c>
    </row>
    <row r="65" spans="2:11" x14ac:dyDescent="0.25">
      <c r="B65" s="27" t="s">
        <v>36</v>
      </c>
      <c r="C65" s="28"/>
      <c r="D65" s="18"/>
      <c r="E65" s="24"/>
      <c r="F65" s="25"/>
      <c r="G65" s="25"/>
      <c r="H65" s="25"/>
      <c r="I65" s="26"/>
      <c r="J65" s="26"/>
      <c r="K65" s="104">
        <v>99855910</v>
      </c>
    </row>
  </sheetData>
  <mergeCells count="33">
    <mergeCell ref="D12:E12"/>
    <mergeCell ref="B45:G45"/>
    <mergeCell ref="I15:K15"/>
    <mergeCell ref="D16:E16"/>
    <mergeCell ref="B2:K2"/>
    <mergeCell ref="B3:K3"/>
    <mergeCell ref="B4:K4"/>
    <mergeCell ref="B9:C9"/>
    <mergeCell ref="I11:J11"/>
    <mergeCell ref="B7:C7"/>
    <mergeCell ref="H10:J10"/>
    <mergeCell ref="D9:E9"/>
    <mergeCell ref="D10:E10"/>
    <mergeCell ref="D11:E11"/>
    <mergeCell ref="D31:G32"/>
    <mergeCell ref="D19:G19"/>
    <mergeCell ref="D59:E59"/>
    <mergeCell ref="I63:K63"/>
    <mergeCell ref="D64:E64"/>
    <mergeCell ref="I48:K48"/>
    <mergeCell ref="D49:E49"/>
    <mergeCell ref="I53:K53"/>
    <mergeCell ref="D54:E54"/>
    <mergeCell ref="I58:K58"/>
    <mergeCell ref="D33:G33"/>
    <mergeCell ref="D36:G36"/>
    <mergeCell ref="I36:J36"/>
    <mergeCell ref="C44:J44"/>
    <mergeCell ref="I19:J19"/>
    <mergeCell ref="C20:K20"/>
    <mergeCell ref="D25:G25"/>
    <mergeCell ref="I25:J25"/>
    <mergeCell ref="C26:K26"/>
  </mergeCells>
  <pageMargins left="0.7" right="0.7" top="0.75" bottom="0.75" header="0.3" footer="0.3"/>
  <pageSetup paperSize="281"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3"/>
  <sheetViews>
    <sheetView showGridLines="0" topLeftCell="A43" zoomScale="80" zoomScaleNormal="80" workbookViewId="0">
      <selection activeCell="C22" sqref="C22"/>
    </sheetView>
  </sheetViews>
  <sheetFormatPr baseColWidth="10" defaultColWidth="11.5703125" defaultRowHeight="12.75" x14ac:dyDescent="0.2"/>
  <cols>
    <col min="1" max="1" width="9.140625" style="38" customWidth="1"/>
    <col min="2" max="2" width="35" style="38" customWidth="1"/>
    <col min="3" max="3" width="61" style="38" customWidth="1"/>
    <col min="4" max="4" width="18.7109375" style="38" customWidth="1"/>
    <col min="5" max="5" width="27.7109375" style="152" customWidth="1"/>
    <col min="6" max="6" width="12.28515625" style="38" customWidth="1"/>
    <col min="7" max="7" width="9.7109375" style="38" customWidth="1"/>
    <col min="8" max="8" width="16.28515625" style="38" customWidth="1"/>
    <col min="9" max="9" width="15.5703125" style="159" customWidth="1"/>
    <col min="10" max="10" width="11.85546875" style="38" customWidth="1"/>
    <col min="11" max="11" width="11.5703125" style="20"/>
    <col min="12" max="12" width="14.5703125" style="38" bestFit="1" customWidth="1"/>
    <col min="13" max="16384" width="11.5703125" style="38"/>
  </cols>
  <sheetData>
    <row r="2" spans="2:12" x14ac:dyDescent="0.2">
      <c r="I2" s="153"/>
    </row>
    <row r="3" spans="2:12" ht="20.25" x14ac:dyDescent="0.3">
      <c r="C3" s="233" t="s">
        <v>38</v>
      </c>
      <c r="D3" s="233"/>
      <c r="E3" s="233"/>
      <c r="F3" s="233"/>
      <c r="G3" s="233"/>
      <c r="H3" s="233"/>
      <c r="I3" s="154"/>
      <c r="J3" s="155"/>
      <c r="L3" s="156"/>
    </row>
    <row r="4" spans="2:12" ht="20.25" x14ac:dyDescent="0.3">
      <c r="C4" s="233" t="s">
        <v>116</v>
      </c>
      <c r="D4" s="233"/>
      <c r="E4" s="233"/>
      <c r="F4" s="233"/>
      <c r="G4" s="233"/>
      <c r="H4" s="233"/>
      <c r="I4" s="157"/>
      <c r="J4" s="156"/>
      <c r="L4" s="156"/>
    </row>
    <row r="5" spans="2:12" ht="20.25" x14ac:dyDescent="0.3">
      <c r="C5" s="122"/>
      <c r="D5" s="122"/>
      <c r="E5" s="161"/>
      <c r="F5" s="122"/>
      <c r="G5" s="122"/>
      <c r="H5" s="162"/>
      <c r="I5" s="158"/>
    </row>
    <row r="6" spans="2:12" ht="20.25" x14ac:dyDescent="0.3">
      <c r="C6" s="234" t="s">
        <v>9</v>
      </c>
      <c r="D6" s="234"/>
      <c r="E6" s="234"/>
      <c r="F6" s="234"/>
      <c r="G6" s="234"/>
      <c r="H6" s="234"/>
    </row>
    <row r="8" spans="2:12" ht="14.45" customHeight="1" x14ac:dyDescent="0.2">
      <c r="B8" s="241" t="s">
        <v>4</v>
      </c>
      <c r="C8" s="235" t="s">
        <v>10</v>
      </c>
      <c r="D8" s="236" t="s">
        <v>11</v>
      </c>
      <c r="E8" s="238" t="s">
        <v>5</v>
      </c>
      <c r="F8" s="243" t="s">
        <v>20</v>
      </c>
      <c r="G8" s="244"/>
      <c r="H8" s="244"/>
      <c r="I8" s="244"/>
      <c r="J8" s="245"/>
    </row>
    <row r="9" spans="2:12" ht="28.9" customHeight="1" x14ac:dyDescent="0.2">
      <c r="B9" s="241"/>
      <c r="C9" s="235"/>
      <c r="D9" s="237"/>
      <c r="E9" s="239"/>
      <c r="F9" s="16" t="s">
        <v>22</v>
      </c>
      <c r="G9" s="17" t="s">
        <v>12</v>
      </c>
      <c r="H9" s="15" t="s">
        <v>25</v>
      </c>
      <c r="I9" s="15" t="s">
        <v>21</v>
      </c>
      <c r="J9" s="17" t="s">
        <v>13</v>
      </c>
    </row>
    <row r="10" spans="2:12" ht="22.9" customHeight="1" x14ac:dyDescent="0.2">
      <c r="B10" s="242" t="s">
        <v>37</v>
      </c>
      <c r="C10" s="33" t="s">
        <v>53</v>
      </c>
      <c r="D10" s="33" t="s">
        <v>52</v>
      </c>
      <c r="E10" s="34">
        <v>399291993565.76001</v>
      </c>
      <c r="F10" s="35">
        <v>1.45</v>
      </c>
      <c r="G10" s="247">
        <v>1.5049999999999999</v>
      </c>
      <c r="H10" s="36">
        <v>0</v>
      </c>
      <c r="I10" s="240">
        <v>1.5049999999999999</v>
      </c>
      <c r="J10" s="213" t="s">
        <v>54</v>
      </c>
      <c r="K10" s="99"/>
      <c r="L10" s="37"/>
    </row>
    <row r="11" spans="2:12" x14ac:dyDescent="0.2">
      <c r="B11" s="242"/>
      <c r="C11" s="39" t="s">
        <v>55</v>
      </c>
      <c r="D11" s="39" t="s">
        <v>56</v>
      </c>
      <c r="E11" s="40">
        <v>83829733000</v>
      </c>
      <c r="F11" s="41">
        <v>1.6</v>
      </c>
      <c r="G11" s="247"/>
      <c r="H11" s="248">
        <v>0</v>
      </c>
      <c r="I11" s="246"/>
      <c r="J11" s="213"/>
      <c r="K11" s="100"/>
    </row>
    <row r="12" spans="2:12" x14ac:dyDescent="0.2">
      <c r="B12" s="242"/>
      <c r="C12" s="42" t="s">
        <v>57</v>
      </c>
      <c r="D12" s="42" t="s">
        <v>58</v>
      </c>
      <c r="E12" s="43">
        <v>91891224204</v>
      </c>
      <c r="F12" s="41">
        <v>1.5</v>
      </c>
      <c r="G12" s="247"/>
      <c r="H12" s="249"/>
      <c r="I12" s="246"/>
      <c r="J12" s="213"/>
    </row>
    <row r="13" spans="2:12" x14ac:dyDescent="0.2">
      <c r="B13" s="242"/>
      <c r="C13" s="42" t="s">
        <v>59</v>
      </c>
      <c r="D13" s="42" t="s">
        <v>60</v>
      </c>
      <c r="E13" s="43">
        <v>8894433654</v>
      </c>
      <c r="F13" s="41">
        <v>1.7</v>
      </c>
      <c r="G13" s="247"/>
      <c r="H13" s="249"/>
      <c r="I13" s="246"/>
      <c r="J13" s="213"/>
    </row>
    <row r="14" spans="2:12" ht="16.899999999999999" customHeight="1" x14ac:dyDescent="0.2">
      <c r="B14" s="242"/>
      <c r="C14" s="42" t="s">
        <v>61</v>
      </c>
      <c r="D14" s="42" t="s">
        <v>62</v>
      </c>
      <c r="E14" s="44">
        <v>536272716205</v>
      </c>
      <c r="F14" s="41">
        <v>1.3</v>
      </c>
      <c r="G14" s="247"/>
      <c r="H14" s="249"/>
      <c r="I14" s="246"/>
      <c r="J14" s="213"/>
    </row>
    <row r="15" spans="2:12" x14ac:dyDescent="0.2">
      <c r="B15" s="242"/>
      <c r="C15" s="45" t="s">
        <v>63</v>
      </c>
      <c r="D15" s="46" t="s">
        <v>64</v>
      </c>
      <c r="E15" s="47">
        <v>162340416059</v>
      </c>
      <c r="F15" s="41">
        <v>1.48</v>
      </c>
      <c r="G15" s="247"/>
      <c r="H15" s="250"/>
      <c r="I15" s="246"/>
      <c r="J15" s="213"/>
    </row>
    <row r="16" spans="2:12" ht="14.45" customHeight="1" x14ac:dyDescent="0.2">
      <c r="B16" s="242" t="s">
        <v>43</v>
      </c>
      <c r="C16" s="33" t="s">
        <v>53</v>
      </c>
      <c r="D16" s="33" t="s">
        <v>52</v>
      </c>
      <c r="E16" s="34">
        <v>11567879337</v>
      </c>
      <c r="F16" s="35">
        <v>4</v>
      </c>
      <c r="G16" s="217">
        <v>4.42</v>
      </c>
      <c r="H16" s="220"/>
      <c r="I16" s="217">
        <v>4.42</v>
      </c>
      <c r="J16" s="227" t="s">
        <v>54</v>
      </c>
      <c r="K16" s="99"/>
    </row>
    <row r="17" spans="2:11" x14ac:dyDescent="0.2">
      <c r="B17" s="242"/>
      <c r="C17" s="45" t="s">
        <v>63</v>
      </c>
      <c r="D17" s="46" t="s">
        <v>64</v>
      </c>
      <c r="E17" s="49">
        <v>4381027019</v>
      </c>
      <c r="F17" s="41">
        <v>5</v>
      </c>
      <c r="G17" s="218"/>
      <c r="H17" s="221"/>
      <c r="I17" s="225"/>
      <c r="J17" s="251"/>
      <c r="K17" s="100"/>
    </row>
    <row r="18" spans="2:11" x14ac:dyDescent="0.2">
      <c r="B18" s="242"/>
      <c r="C18" s="50" t="s">
        <v>61</v>
      </c>
      <c r="D18" s="42" t="s">
        <v>62</v>
      </c>
      <c r="E18" s="49">
        <v>4257803178</v>
      </c>
      <c r="F18" s="41">
        <v>4</v>
      </c>
      <c r="G18" s="218"/>
      <c r="H18" s="222"/>
      <c r="I18" s="225"/>
      <c r="J18" s="251"/>
    </row>
    <row r="19" spans="2:11" x14ac:dyDescent="0.2">
      <c r="B19" s="242"/>
      <c r="C19" s="45" t="s">
        <v>65</v>
      </c>
      <c r="D19" s="45" t="s">
        <v>66</v>
      </c>
      <c r="E19" s="49">
        <v>3599980034</v>
      </c>
      <c r="F19" s="41">
        <v>4.0999999999999996</v>
      </c>
      <c r="G19" s="218"/>
      <c r="H19" s="223"/>
      <c r="I19" s="225"/>
      <c r="J19" s="251"/>
    </row>
    <row r="20" spans="2:11" x14ac:dyDescent="0.2">
      <c r="B20" s="242"/>
      <c r="C20" s="45" t="s">
        <v>67</v>
      </c>
      <c r="D20" s="45" t="s">
        <v>68</v>
      </c>
      <c r="E20" s="49">
        <v>2487024539</v>
      </c>
      <c r="F20" s="41">
        <v>5</v>
      </c>
      <c r="G20" s="218"/>
      <c r="H20" s="223"/>
      <c r="I20" s="225"/>
      <c r="J20" s="251"/>
    </row>
    <row r="21" spans="2:11" x14ac:dyDescent="0.2">
      <c r="B21" s="242" t="s">
        <v>44</v>
      </c>
      <c r="C21" s="33" t="s">
        <v>53</v>
      </c>
      <c r="D21" s="33" t="s">
        <v>52</v>
      </c>
      <c r="E21" s="34">
        <v>600000000</v>
      </c>
      <c r="F21" s="35">
        <v>6.7</v>
      </c>
      <c r="G21" s="217">
        <v>6.8749999999999991</v>
      </c>
      <c r="H21" s="220"/>
      <c r="I21" s="217">
        <v>6.8749999999999991</v>
      </c>
      <c r="J21" s="227" t="s">
        <v>8</v>
      </c>
      <c r="K21" s="99"/>
    </row>
    <row r="22" spans="2:11" x14ac:dyDescent="0.2">
      <c r="B22" s="242"/>
      <c r="C22" s="45" t="s">
        <v>75</v>
      </c>
      <c r="D22" s="45" t="s">
        <v>76</v>
      </c>
      <c r="E22" s="49">
        <v>100000000</v>
      </c>
      <c r="F22" s="41">
        <v>8</v>
      </c>
      <c r="G22" s="218"/>
      <c r="H22" s="221"/>
      <c r="I22" s="225"/>
      <c r="J22" s="251"/>
      <c r="K22" s="101"/>
    </row>
    <row r="23" spans="2:11" x14ac:dyDescent="0.2">
      <c r="B23" s="242"/>
      <c r="C23" s="45" t="s">
        <v>63</v>
      </c>
      <c r="D23" s="45" t="s">
        <v>64</v>
      </c>
      <c r="E23" s="49">
        <v>200000000</v>
      </c>
      <c r="F23" s="41">
        <v>6.35</v>
      </c>
      <c r="G23" s="218"/>
      <c r="H23" s="224"/>
      <c r="I23" s="225"/>
      <c r="J23" s="251"/>
    </row>
    <row r="24" spans="2:11" x14ac:dyDescent="0.2">
      <c r="B24" s="242"/>
      <c r="C24" s="45" t="s">
        <v>71</v>
      </c>
      <c r="D24" s="45" t="s">
        <v>72</v>
      </c>
      <c r="E24" s="49">
        <v>200000000</v>
      </c>
      <c r="F24" s="41">
        <v>6.45</v>
      </c>
      <c r="G24" s="219"/>
      <c r="H24" s="221"/>
      <c r="I24" s="226"/>
      <c r="J24" s="228"/>
    </row>
    <row r="25" spans="2:11" x14ac:dyDescent="0.2">
      <c r="B25" s="242" t="s">
        <v>49</v>
      </c>
      <c r="C25" s="33" t="s">
        <v>53</v>
      </c>
      <c r="D25" s="33" t="s">
        <v>52</v>
      </c>
      <c r="E25" s="34">
        <v>2300000000</v>
      </c>
      <c r="F25" s="35">
        <v>0.5</v>
      </c>
      <c r="G25" s="217">
        <v>0.53</v>
      </c>
      <c r="H25" s="48"/>
      <c r="I25" s="217">
        <v>0.53</v>
      </c>
      <c r="J25" s="227" t="s">
        <v>8</v>
      </c>
      <c r="K25" s="99"/>
    </row>
    <row r="26" spans="2:11" x14ac:dyDescent="0.2">
      <c r="B26" s="242"/>
      <c r="C26" s="45" t="s">
        <v>63</v>
      </c>
      <c r="D26" s="45" t="s">
        <v>64</v>
      </c>
      <c r="E26" s="49">
        <v>1000000000</v>
      </c>
      <c r="F26" s="41">
        <v>0.6</v>
      </c>
      <c r="G26" s="218"/>
      <c r="H26" s="220"/>
      <c r="I26" s="225"/>
      <c r="J26" s="251"/>
    </row>
    <row r="27" spans="2:11" x14ac:dyDescent="0.2">
      <c r="B27" s="242"/>
      <c r="C27" s="45" t="s">
        <v>78</v>
      </c>
      <c r="D27" s="45" t="s">
        <v>77</v>
      </c>
      <c r="E27" s="49">
        <v>1500000000</v>
      </c>
      <c r="F27" s="41">
        <v>0.55000000000000004</v>
      </c>
      <c r="G27" s="218"/>
      <c r="H27" s="224"/>
      <c r="I27" s="225"/>
      <c r="J27" s="251"/>
    </row>
    <row r="28" spans="2:11" x14ac:dyDescent="0.2">
      <c r="B28" s="242"/>
      <c r="C28" s="45" t="s">
        <v>88</v>
      </c>
      <c r="D28" s="45" t="s">
        <v>89</v>
      </c>
      <c r="E28" s="49">
        <v>4800000000</v>
      </c>
      <c r="F28" s="41">
        <v>0.47</v>
      </c>
      <c r="G28" s="218"/>
      <c r="H28" s="221"/>
      <c r="I28" s="226"/>
      <c r="J28" s="251"/>
    </row>
    <row r="29" spans="2:11" x14ac:dyDescent="0.2">
      <c r="B29" s="242" t="s">
        <v>45</v>
      </c>
      <c r="C29" s="33" t="s">
        <v>53</v>
      </c>
      <c r="D29" s="33" t="s">
        <v>52</v>
      </c>
      <c r="E29" s="34">
        <v>600000000</v>
      </c>
      <c r="F29" s="35">
        <v>0.19</v>
      </c>
      <c r="G29" s="217">
        <v>0.20200000000000001</v>
      </c>
      <c r="H29" s="220"/>
      <c r="I29" s="217">
        <v>0.20200000000000001</v>
      </c>
      <c r="J29" s="227" t="s">
        <v>8</v>
      </c>
      <c r="K29" s="99"/>
    </row>
    <row r="30" spans="2:11" x14ac:dyDescent="0.2">
      <c r="B30" s="242"/>
      <c r="C30" s="45" t="s">
        <v>71</v>
      </c>
      <c r="D30" s="45" t="s">
        <v>72</v>
      </c>
      <c r="E30" s="49">
        <v>490000000</v>
      </c>
      <c r="F30" s="51">
        <v>0.12</v>
      </c>
      <c r="G30" s="218"/>
      <c r="H30" s="221"/>
      <c r="I30" s="225"/>
      <c r="J30" s="251"/>
      <c r="K30" s="101"/>
    </row>
    <row r="31" spans="2:11" x14ac:dyDescent="0.2">
      <c r="B31" s="242"/>
      <c r="C31" s="45" t="s">
        <v>83</v>
      </c>
      <c r="D31" s="45" t="s">
        <v>84</v>
      </c>
      <c r="E31" s="47"/>
      <c r="F31" s="41">
        <v>0.4</v>
      </c>
      <c r="G31" s="218"/>
      <c r="H31" s="220"/>
      <c r="I31" s="225"/>
      <c r="J31" s="251"/>
    </row>
    <row r="32" spans="2:11" x14ac:dyDescent="0.2">
      <c r="B32" s="242"/>
      <c r="C32" s="45" t="s">
        <v>90</v>
      </c>
      <c r="D32" s="45" t="s">
        <v>91</v>
      </c>
      <c r="E32" s="49">
        <v>700000000</v>
      </c>
      <c r="F32" s="41">
        <v>0.1</v>
      </c>
      <c r="G32" s="218"/>
      <c r="H32" s="224"/>
      <c r="I32" s="225"/>
      <c r="J32" s="251"/>
    </row>
    <row r="33" spans="2:11" x14ac:dyDescent="0.2">
      <c r="B33" s="242"/>
      <c r="C33" s="45" t="s">
        <v>92</v>
      </c>
      <c r="D33" s="45" t="s">
        <v>93</v>
      </c>
      <c r="E33" s="49">
        <v>600000000</v>
      </c>
      <c r="F33" s="41">
        <v>0.2</v>
      </c>
      <c r="G33" s="219"/>
      <c r="H33" s="221"/>
      <c r="I33" s="226"/>
      <c r="J33" s="228"/>
    </row>
    <row r="34" spans="2:11" x14ac:dyDescent="0.2">
      <c r="B34" s="242" t="s">
        <v>46</v>
      </c>
      <c r="C34" s="33" t="s">
        <v>53</v>
      </c>
      <c r="D34" s="33" t="s">
        <v>52</v>
      </c>
      <c r="E34" s="34">
        <v>150000000</v>
      </c>
      <c r="F34" s="35">
        <v>0.19</v>
      </c>
      <c r="G34" s="217">
        <v>0.19500000000000003</v>
      </c>
      <c r="H34" s="220"/>
      <c r="I34" s="217">
        <v>0.19500000000000003</v>
      </c>
      <c r="J34" s="227" t="s">
        <v>8</v>
      </c>
      <c r="K34" s="99"/>
    </row>
    <row r="35" spans="2:11" x14ac:dyDescent="0.2">
      <c r="B35" s="242"/>
      <c r="C35" s="50" t="s">
        <v>61</v>
      </c>
      <c r="D35" s="42" t="s">
        <v>62</v>
      </c>
      <c r="E35" s="49">
        <v>60000000</v>
      </c>
      <c r="F35" s="41">
        <v>0.4</v>
      </c>
      <c r="G35" s="218"/>
      <c r="H35" s="221"/>
      <c r="I35" s="225"/>
      <c r="J35" s="251"/>
      <c r="K35" s="101"/>
    </row>
    <row r="36" spans="2:11" x14ac:dyDescent="0.2">
      <c r="B36" s="242"/>
      <c r="C36" s="45" t="s">
        <v>65</v>
      </c>
      <c r="D36" s="45" t="s">
        <v>66</v>
      </c>
      <c r="E36" s="49">
        <v>900000000</v>
      </c>
      <c r="F36" s="41">
        <v>0.14000000000000001</v>
      </c>
      <c r="G36" s="218"/>
      <c r="H36" s="220"/>
      <c r="I36" s="225"/>
      <c r="J36" s="251"/>
    </row>
    <row r="37" spans="2:11" x14ac:dyDescent="0.2">
      <c r="B37" s="242"/>
      <c r="C37" s="45" t="s">
        <v>79</v>
      </c>
      <c r="D37" s="45" t="s">
        <v>77</v>
      </c>
      <c r="E37" s="49">
        <v>48072000</v>
      </c>
      <c r="F37" s="41">
        <v>0.2</v>
      </c>
      <c r="G37" s="218"/>
      <c r="H37" s="224"/>
      <c r="I37" s="225"/>
      <c r="J37" s="251"/>
    </row>
    <row r="38" spans="2:11" x14ac:dyDescent="0.2">
      <c r="B38" s="242"/>
      <c r="C38" s="45" t="s">
        <v>63</v>
      </c>
      <c r="D38" s="45" t="s">
        <v>64</v>
      </c>
      <c r="E38" s="49">
        <v>115068493</v>
      </c>
      <c r="F38" s="41">
        <v>0.2</v>
      </c>
      <c r="G38" s="218"/>
      <c r="H38" s="224"/>
      <c r="I38" s="225"/>
      <c r="J38" s="251"/>
    </row>
    <row r="39" spans="2:11" x14ac:dyDescent="0.2">
      <c r="B39" s="242"/>
      <c r="C39" s="45" t="s">
        <v>78</v>
      </c>
      <c r="D39" s="45" t="s">
        <v>77</v>
      </c>
      <c r="E39" s="49">
        <v>48072000</v>
      </c>
      <c r="F39" s="41">
        <v>0.04</v>
      </c>
      <c r="G39" s="219"/>
      <c r="H39" s="221"/>
      <c r="I39" s="226"/>
      <c r="J39" s="228"/>
    </row>
    <row r="40" spans="2:11" x14ac:dyDescent="0.2">
      <c r="B40" s="242" t="s">
        <v>51</v>
      </c>
      <c r="C40" s="33" t="s">
        <v>53</v>
      </c>
      <c r="D40" s="33" t="s">
        <v>52</v>
      </c>
      <c r="E40" s="34">
        <v>7160382000</v>
      </c>
      <c r="F40" s="35">
        <v>3.8</v>
      </c>
      <c r="G40" s="217">
        <v>3.9649999999999999</v>
      </c>
      <c r="H40" s="220"/>
      <c r="I40" s="217">
        <v>3.9649999999999999</v>
      </c>
      <c r="J40" s="227" t="s">
        <v>8</v>
      </c>
      <c r="K40" s="99"/>
    </row>
    <row r="41" spans="2:11" x14ac:dyDescent="0.2">
      <c r="B41" s="242"/>
      <c r="C41" s="45" t="s">
        <v>73</v>
      </c>
      <c r="D41" s="45" t="s">
        <v>74</v>
      </c>
      <c r="E41" s="43">
        <v>1613002000</v>
      </c>
      <c r="F41" s="41">
        <v>4</v>
      </c>
      <c r="G41" s="218"/>
      <c r="H41" s="221"/>
      <c r="I41" s="225"/>
      <c r="J41" s="251"/>
      <c r="K41" s="101"/>
    </row>
    <row r="42" spans="2:11" x14ac:dyDescent="0.2">
      <c r="B42" s="242"/>
      <c r="C42" s="45" t="s">
        <v>59</v>
      </c>
      <c r="D42" s="42" t="s">
        <v>60</v>
      </c>
      <c r="E42" s="49">
        <v>475530000</v>
      </c>
      <c r="F42" s="41">
        <v>4.09</v>
      </c>
      <c r="G42" s="218"/>
      <c r="H42" s="220"/>
      <c r="I42" s="225"/>
      <c r="J42" s="251"/>
    </row>
    <row r="43" spans="2:11" x14ac:dyDescent="0.2">
      <c r="B43" s="242"/>
      <c r="C43" s="45" t="s">
        <v>61</v>
      </c>
      <c r="D43" s="42" t="s">
        <v>62</v>
      </c>
      <c r="E43" s="49">
        <v>7261987953</v>
      </c>
      <c r="F43" s="41">
        <v>4</v>
      </c>
      <c r="G43" s="218"/>
      <c r="H43" s="224"/>
      <c r="I43" s="225"/>
      <c r="J43" s="251"/>
    </row>
    <row r="44" spans="2:11" x14ac:dyDescent="0.2">
      <c r="B44" s="242"/>
      <c r="C44" s="45" t="s">
        <v>65</v>
      </c>
      <c r="D44" s="45" t="s">
        <v>66</v>
      </c>
      <c r="E44" s="49">
        <v>1401900000</v>
      </c>
      <c r="F44" s="41">
        <v>3.9</v>
      </c>
      <c r="G44" s="218"/>
      <c r="H44" s="224"/>
      <c r="I44" s="225"/>
      <c r="J44" s="251"/>
    </row>
    <row r="45" spans="2:11" x14ac:dyDescent="0.2">
      <c r="B45" s="242"/>
      <c r="C45" s="45" t="s">
        <v>80</v>
      </c>
      <c r="D45" s="45" t="s">
        <v>70</v>
      </c>
      <c r="E45" s="49">
        <v>2058900000</v>
      </c>
      <c r="F45" s="41">
        <v>4</v>
      </c>
      <c r="G45" s="219"/>
      <c r="H45" s="221"/>
      <c r="I45" s="226"/>
      <c r="J45" s="228"/>
    </row>
    <row r="46" spans="2:11" x14ac:dyDescent="0.2">
      <c r="B46" s="242" t="s">
        <v>48</v>
      </c>
      <c r="C46" s="33" t="s">
        <v>53</v>
      </c>
      <c r="D46" s="33" t="s">
        <v>52</v>
      </c>
      <c r="E46" s="34">
        <v>30000000</v>
      </c>
      <c r="F46" s="35">
        <v>4.5</v>
      </c>
      <c r="G46" s="217">
        <v>4.9175000000000004</v>
      </c>
      <c r="H46" s="220"/>
      <c r="I46" s="217">
        <v>4.9175000000000004</v>
      </c>
      <c r="J46" s="227" t="s">
        <v>8</v>
      </c>
      <c r="K46" s="99"/>
    </row>
    <row r="47" spans="2:11" x14ac:dyDescent="0.2">
      <c r="B47" s="242"/>
      <c r="C47" s="45" t="s">
        <v>63</v>
      </c>
      <c r="D47" s="45" t="s">
        <v>64</v>
      </c>
      <c r="E47" s="49">
        <v>21442238</v>
      </c>
      <c r="F47" s="51">
        <v>5.17</v>
      </c>
      <c r="G47" s="218"/>
      <c r="H47" s="221"/>
      <c r="I47" s="225"/>
      <c r="J47" s="251"/>
      <c r="K47" s="102"/>
    </row>
    <row r="48" spans="2:11" x14ac:dyDescent="0.2">
      <c r="B48" s="242"/>
      <c r="C48" s="45" t="s">
        <v>81</v>
      </c>
      <c r="D48" s="45" t="s">
        <v>82</v>
      </c>
      <c r="E48" s="49">
        <v>361982440</v>
      </c>
      <c r="F48" s="41">
        <v>6</v>
      </c>
      <c r="G48" s="218"/>
      <c r="H48" s="220"/>
      <c r="I48" s="225"/>
      <c r="J48" s="251"/>
    </row>
    <row r="49" spans="2:11" x14ac:dyDescent="0.2">
      <c r="B49" s="242"/>
      <c r="C49" s="45" t="s">
        <v>73</v>
      </c>
      <c r="D49" s="45" t="s">
        <v>74</v>
      </c>
      <c r="E49" s="49">
        <v>126767500</v>
      </c>
      <c r="F49" s="41">
        <v>4</v>
      </c>
      <c r="G49" s="218"/>
      <c r="H49" s="221"/>
      <c r="I49" s="226"/>
      <c r="J49" s="251"/>
    </row>
    <row r="50" spans="2:11" x14ac:dyDescent="0.2">
      <c r="B50" s="242" t="s">
        <v>96</v>
      </c>
      <c r="C50" s="33" t="s">
        <v>53</v>
      </c>
      <c r="D50" s="33" t="s">
        <v>52</v>
      </c>
      <c r="E50" s="52" t="s">
        <v>113</v>
      </c>
      <c r="F50" s="35">
        <v>11.07</v>
      </c>
      <c r="G50" s="217">
        <v>12.164999999999999</v>
      </c>
      <c r="H50" s="220"/>
      <c r="I50" s="217">
        <v>12.164999999999999</v>
      </c>
      <c r="J50" s="227" t="s">
        <v>8</v>
      </c>
      <c r="K50" s="99"/>
    </row>
    <row r="51" spans="2:11" x14ac:dyDescent="0.2">
      <c r="B51" s="242"/>
      <c r="C51" s="45" t="s">
        <v>103</v>
      </c>
      <c r="D51" s="45" t="s">
        <v>72</v>
      </c>
      <c r="E51" s="53" t="s">
        <v>113</v>
      </c>
      <c r="F51" s="41">
        <v>9.1999999999999993</v>
      </c>
      <c r="G51" s="218"/>
      <c r="H51" s="221"/>
      <c r="I51" s="225"/>
      <c r="J51" s="251"/>
      <c r="K51" s="101"/>
    </row>
    <row r="52" spans="2:11" x14ac:dyDescent="0.2">
      <c r="B52" s="242"/>
      <c r="C52" s="45" t="s">
        <v>61</v>
      </c>
      <c r="D52" s="45" t="s">
        <v>62</v>
      </c>
      <c r="E52" s="53" t="s">
        <v>113</v>
      </c>
      <c r="F52" s="51">
        <v>12.94</v>
      </c>
      <c r="G52" s="218"/>
      <c r="H52" s="220"/>
      <c r="I52" s="225"/>
      <c r="J52" s="251"/>
    </row>
    <row r="53" spans="2:11" x14ac:dyDescent="0.2">
      <c r="B53" s="242"/>
      <c r="C53" s="45" t="s">
        <v>73</v>
      </c>
      <c r="D53" s="45" t="s">
        <v>114</v>
      </c>
      <c r="E53" s="53" t="s">
        <v>113</v>
      </c>
      <c r="F53" s="51">
        <v>15.45</v>
      </c>
      <c r="G53" s="219"/>
      <c r="H53" s="221"/>
      <c r="I53" s="226"/>
      <c r="J53" s="251"/>
    </row>
    <row r="54" spans="2:11" x14ac:dyDescent="0.2">
      <c r="B54" s="242" t="s">
        <v>50</v>
      </c>
      <c r="C54" s="33" t="s">
        <v>53</v>
      </c>
      <c r="D54" s="33" t="s">
        <v>52</v>
      </c>
      <c r="E54" s="34">
        <v>1501000000</v>
      </c>
      <c r="F54" s="35">
        <v>4.2</v>
      </c>
      <c r="G54" s="217">
        <v>4.5642857142857141</v>
      </c>
      <c r="H54" s="220"/>
      <c r="I54" s="217">
        <v>4.5642857142857141</v>
      </c>
      <c r="J54" s="227" t="s">
        <v>8</v>
      </c>
      <c r="K54" s="99"/>
    </row>
    <row r="55" spans="2:11" x14ac:dyDescent="0.2">
      <c r="B55" s="242"/>
      <c r="C55" s="39" t="s">
        <v>55</v>
      </c>
      <c r="D55" s="39" t="s">
        <v>56</v>
      </c>
      <c r="E55" s="49">
        <v>1000000000</v>
      </c>
      <c r="F55" s="41">
        <v>4.03</v>
      </c>
      <c r="G55" s="218"/>
      <c r="H55" s="221"/>
      <c r="I55" s="225"/>
      <c r="J55" s="251"/>
      <c r="K55" s="101"/>
    </row>
    <row r="56" spans="2:11" x14ac:dyDescent="0.2">
      <c r="B56" s="242"/>
      <c r="C56" s="45" t="s">
        <v>79</v>
      </c>
      <c r="D56" s="45" t="s">
        <v>77</v>
      </c>
      <c r="E56" s="49">
        <v>1500000000</v>
      </c>
      <c r="F56" s="41">
        <v>3.85</v>
      </c>
      <c r="G56" s="218"/>
      <c r="H56" s="220"/>
      <c r="I56" s="225"/>
      <c r="J56" s="251"/>
    </row>
    <row r="57" spans="2:11" x14ac:dyDescent="0.2">
      <c r="B57" s="242"/>
      <c r="C57" s="45" t="s">
        <v>63</v>
      </c>
      <c r="D57" s="45" t="s">
        <v>64</v>
      </c>
      <c r="E57" s="49">
        <v>1500000000</v>
      </c>
      <c r="F57" s="41">
        <v>4.3</v>
      </c>
      <c r="G57" s="218"/>
      <c r="H57" s="224"/>
      <c r="I57" s="225"/>
      <c r="J57" s="251"/>
    </row>
    <row r="58" spans="2:11" x14ac:dyDescent="0.2">
      <c r="B58" s="242"/>
      <c r="C58" s="45" t="s">
        <v>65</v>
      </c>
      <c r="D58" s="45" t="s">
        <v>66</v>
      </c>
      <c r="E58" s="49">
        <v>500000000</v>
      </c>
      <c r="F58" s="41">
        <v>4</v>
      </c>
      <c r="G58" s="218"/>
      <c r="H58" s="224"/>
      <c r="I58" s="225"/>
      <c r="J58" s="251"/>
    </row>
    <row r="59" spans="2:11" x14ac:dyDescent="0.2">
      <c r="B59" s="242"/>
      <c r="C59" s="45" t="s">
        <v>69</v>
      </c>
      <c r="D59" s="45" t="s">
        <v>70</v>
      </c>
      <c r="E59" s="49">
        <v>500000000</v>
      </c>
      <c r="F59" s="41">
        <v>6</v>
      </c>
      <c r="G59" s="218"/>
      <c r="H59" s="224"/>
      <c r="I59" s="225"/>
      <c r="J59" s="251"/>
    </row>
    <row r="60" spans="2:11" x14ac:dyDescent="0.2">
      <c r="B60" s="242"/>
      <c r="C60" s="45" t="s">
        <v>61</v>
      </c>
      <c r="D60" s="42" t="s">
        <v>62</v>
      </c>
      <c r="E60" s="49">
        <v>1000000000</v>
      </c>
      <c r="F60" s="41">
        <v>5.57</v>
      </c>
      <c r="G60" s="219"/>
      <c r="H60" s="221"/>
      <c r="I60" s="226"/>
      <c r="J60" s="228"/>
    </row>
    <row r="61" spans="2:11" x14ac:dyDescent="0.2">
      <c r="B61" s="242" t="s">
        <v>47</v>
      </c>
      <c r="C61" s="33" t="s">
        <v>53</v>
      </c>
      <c r="D61" s="33" t="s">
        <v>52</v>
      </c>
      <c r="E61" s="34">
        <v>1000000000</v>
      </c>
      <c r="F61" s="35">
        <v>1.4</v>
      </c>
      <c r="G61" s="217">
        <v>1.5504399999999998</v>
      </c>
      <c r="H61" s="220"/>
      <c r="I61" s="217">
        <v>1.5504399999999998</v>
      </c>
      <c r="J61" s="227" t="s">
        <v>8</v>
      </c>
      <c r="K61" s="99"/>
    </row>
    <row r="62" spans="2:11" x14ac:dyDescent="0.2">
      <c r="B62" s="242"/>
      <c r="C62" s="54" t="s">
        <v>92</v>
      </c>
      <c r="D62" s="54" t="s">
        <v>93</v>
      </c>
      <c r="E62" s="55">
        <v>3250000000</v>
      </c>
      <c r="F62" s="56">
        <v>1.8</v>
      </c>
      <c r="G62" s="218"/>
      <c r="H62" s="221"/>
      <c r="I62" s="225"/>
      <c r="J62" s="251"/>
      <c r="K62" s="101"/>
    </row>
    <row r="63" spans="2:11" x14ac:dyDescent="0.2">
      <c r="B63" s="242"/>
      <c r="C63" s="54" t="s">
        <v>78</v>
      </c>
      <c r="D63" s="54" t="s">
        <v>77</v>
      </c>
      <c r="E63" s="55">
        <v>300000000</v>
      </c>
      <c r="F63" s="24">
        <v>1.65</v>
      </c>
      <c r="G63" s="218"/>
      <c r="H63" s="220"/>
      <c r="I63" s="225"/>
      <c r="J63" s="251"/>
    </row>
    <row r="64" spans="2:11" x14ac:dyDescent="0.2">
      <c r="B64" s="242"/>
      <c r="C64" s="54" t="s">
        <v>94</v>
      </c>
      <c r="D64" s="54" t="s">
        <v>85</v>
      </c>
      <c r="E64" s="55">
        <v>15000000000</v>
      </c>
      <c r="F64" s="57">
        <v>0.9022</v>
      </c>
      <c r="G64" s="218"/>
      <c r="H64" s="224"/>
      <c r="I64" s="225"/>
      <c r="J64" s="251"/>
    </row>
    <row r="65" spans="2:11" ht="25.5" x14ac:dyDescent="0.2">
      <c r="B65" s="242"/>
      <c r="C65" s="42" t="s">
        <v>95</v>
      </c>
      <c r="D65" s="54" t="s">
        <v>24</v>
      </c>
      <c r="E65" s="55">
        <v>500000000</v>
      </c>
      <c r="F65" s="56">
        <v>2</v>
      </c>
      <c r="G65" s="218"/>
      <c r="H65" s="224"/>
      <c r="I65" s="225"/>
      <c r="J65" s="251"/>
    </row>
    <row r="66" spans="2:11" x14ac:dyDescent="0.2">
      <c r="B66" s="242" t="s">
        <v>86</v>
      </c>
      <c r="C66" s="33" t="s">
        <v>53</v>
      </c>
      <c r="D66" s="33" t="s">
        <v>52</v>
      </c>
      <c r="E66" s="34">
        <v>807864680</v>
      </c>
      <c r="F66" s="35">
        <v>6</v>
      </c>
      <c r="G66" s="240">
        <v>6.5475000000000003</v>
      </c>
      <c r="H66" s="220"/>
      <c r="I66" s="217">
        <v>6.5475000000000003</v>
      </c>
      <c r="J66" s="227" t="s">
        <v>54</v>
      </c>
      <c r="K66" s="99"/>
    </row>
    <row r="67" spans="2:11" x14ac:dyDescent="0.2">
      <c r="B67" s="242"/>
      <c r="C67" s="45" t="s">
        <v>80</v>
      </c>
      <c r="D67" s="45" t="s">
        <v>70</v>
      </c>
      <c r="E67" s="49">
        <v>2366918400</v>
      </c>
      <c r="F67" s="41">
        <v>6.9</v>
      </c>
      <c r="G67" s="240"/>
      <c r="H67" s="221"/>
      <c r="I67" s="225"/>
      <c r="J67" s="251"/>
      <c r="K67" s="101"/>
    </row>
    <row r="68" spans="2:11" x14ac:dyDescent="0.2">
      <c r="B68" s="242"/>
      <c r="C68" s="45" t="s">
        <v>63</v>
      </c>
      <c r="D68" s="45" t="s">
        <v>64</v>
      </c>
      <c r="E68" s="49">
        <v>15420000000</v>
      </c>
      <c r="F68" s="41">
        <v>7.49</v>
      </c>
      <c r="G68" s="240"/>
      <c r="H68" s="220"/>
      <c r="I68" s="225"/>
      <c r="J68" s="251"/>
    </row>
    <row r="69" spans="2:11" x14ac:dyDescent="0.2">
      <c r="B69" s="242"/>
      <c r="C69" s="45" t="s">
        <v>87</v>
      </c>
      <c r="D69" s="45" t="s">
        <v>68</v>
      </c>
      <c r="E69" s="49">
        <v>640000000</v>
      </c>
      <c r="F69" s="41">
        <v>5.8</v>
      </c>
      <c r="G69" s="240"/>
      <c r="H69" s="221"/>
      <c r="I69" s="226"/>
      <c r="J69" s="228"/>
    </row>
    <row r="70" spans="2:11" x14ac:dyDescent="0.2">
      <c r="J70" s="2"/>
    </row>
    <row r="71" spans="2:11" x14ac:dyDescent="0.2">
      <c r="J71" s="2"/>
    </row>
    <row r="75" spans="2:11" x14ac:dyDescent="0.2">
      <c r="C75" s="160" t="s">
        <v>115</v>
      </c>
      <c r="D75" s="160" t="s">
        <v>104</v>
      </c>
      <c r="E75" s="160" t="s">
        <v>5</v>
      </c>
      <c r="F75" s="160" t="s">
        <v>105</v>
      </c>
      <c r="G75" s="160" t="s">
        <v>107</v>
      </c>
      <c r="H75" s="160" t="s">
        <v>108</v>
      </c>
      <c r="I75" s="160" t="s">
        <v>109</v>
      </c>
    </row>
    <row r="76" spans="2:11" x14ac:dyDescent="0.2">
      <c r="C76" s="213" t="s">
        <v>53</v>
      </c>
      <c r="D76" s="227" t="s">
        <v>110</v>
      </c>
      <c r="E76" s="45" t="s">
        <v>106</v>
      </c>
      <c r="F76" s="229">
        <v>11788639</v>
      </c>
      <c r="G76" s="227">
        <v>299</v>
      </c>
      <c r="H76" s="214">
        <v>9.0681838461538461E-2</v>
      </c>
      <c r="I76" s="214">
        <v>0.11069856534602522</v>
      </c>
    </row>
    <row r="77" spans="2:11" x14ac:dyDescent="0.2">
      <c r="C77" s="213"/>
      <c r="D77" s="228"/>
      <c r="E77" s="49">
        <v>130000000</v>
      </c>
      <c r="F77" s="230"/>
      <c r="G77" s="228"/>
      <c r="H77" s="215"/>
      <c r="I77" s="215"/>
    </row>
    <row r="78" spans="2:11" x14ac:dyDescent="0.2">
      <c r="C78" s="213" t="s">
        <v>103</v>
      </c>
      <c r="D78" s="227" t="s">
        <v>72</v>
      </c>
      <c r="E78" s="45" t="s">
        <v>106</v>
      </c>
      <c r="F78" s="216">
        <v>9310600</v>
      </c>
      <c r="G78" s="213">
        <v>284</v>
      </c>
      <c r="H78" s="231">
        <v>7.1620000000000003E-2</v>
      </c>
      <c r="I78" s="212">
        <v>9.2046830985915498E-2</v>
      </c>
    </row>
    <row r="79" spans="2:11" x14ac:dyDescent="0.2">
      <c r="C79" s="213"/>
      <c r="D79" s="228"/>
      <c r="E79" s="49">
        <v>130000000</v>
      </c>
      <c r="F79" s="216"/>
      <c r="G79" s="213"/>
      <c r="H79" s="231"/>
      <c r="I79" s="212"/>
    </row>
    <row r="80" spans="2:11" x14ac:dyDescent="0.2">
      <c r="C80" s="213" t="s">
        <v>61</v>
      </c>
      <c r="D80" s="213" t="s">
        <v>111</v>
      </c>
      <c r="E80" s="45" t="s">
        <v>106</v>
      </c>
      <c r="F80" s="216">
        <v>6912800</v>
      </c>
      <c r="G80" s="213">
        <v>150</v>
      </c>
      <c r="H80" s="231">
        <v>5.3175384615384617E-2</v>
      </c>
      <c r="I80" s="212">
        <v>0.1293934358974359</v>
      </c>
    </row>
    <row r="81" spans="3:9" x14ac:dyDescent="0.2">
      <c r="C81" s="213"/>
      <c r="D81" s="213"/>
      <c r="E81" s="49">
        <v>130000000</v>
      </c>
      <c r="F81" s="216"/>
      <c r="G81" s="213"/>
      <c r="H81" s="231"/>
      <c r="I81" s="212"/>
    </row>
    <row r="82" spans="3:9" x14ac:dyDescent="0.2">
      <c r="C82" s="213" t="s">
        <v>73</v>
      </c>
      <c r="D82" s="213" t="s">
        <v>112</v>
      </c>
      <c r="E82" s="45" t="s">
        <v>106</v>
      </c>
      <c r="F82" s="232">
        <v>13430375</v>
      </c>
      <c r="G82" s="213">
        <v>244</v>
      </c>
      <c r="H82" s="231">
        <v>0.10331057692307692</v>
      </c>
      <c r="I82" s="212">
        <v>0.15454246138083227</v>
      </c>
    </row>
    <row r="83" spans="3:9" x14ac:dyDescent="0.2">
      <c r="C83" s="213"/>
      <c r="D83" s="213"/>
      <c r="E83" s="49">
        <v>130000000</v>
      </c>
      <c r="F83" s="232"/>
      <c r="G83" s="213"/>
      <c r="H83" s="231"/>
      <c r="I83" s="212"/>
    </row>
  </sheetData>
  <mergeCells count="102">
    <mergeCell ref="J54:J60"/>
    <mergeCell ref="J40:J45"/>
    <mergeCell ref="J50:J53"/>
    <mergeCell ref="G50:G53"/>
    <mergeCell ref="H63:H65"/>
    <mergeCell ref="I66:I69"/>
    <mergeCell ref="J61:J65"/>
    <mergeCell ref="B61:B65"/>
    <mergeCell ref="J66:J69"/>
    <mergeCell ref="B66:B69"/>
    <mergeCell ref="B46:B49"/>
    <mergeCell ref="B54:B60"/>
    <mergeCell ref="I54:I60"/>
    <mergeCell ref="I50:I53"/>
    <mergeCell ref="H54:H55"/>
    <mergeCell ref="H56:H60"/>
    <mergeCell ref="H40:H41"/>
    <mergeCell ref="H42:H45"/>
    <mergeCell ref="H50:H51"/>
    <mergeCell ref="B8:B9"/>
    <mergeCell ref="B10:B15"/>
    <mergeCell ref="F8:J8"/>
    <mergeCell ref="I10:I15"/>
    <mergeCell ref="J10:J15"/>
    <mergeCell ref="G10:G15"/>
    <mergeCell ref="H11:H15"/>
    <mergeCell ref="B40:B45"/>
    <mergeCell ref="B50:B53"/>
    <mergeCell ref="G46:G49"/>
    <mergeCell ref="G25:G28"/>
    <mergeCell ref="G40:G45"/>
    <mergeCell ref="J46:J49"/>
    <mergeCell ref="J25:J28"/>
    <mergeCell ref="J16:J20"/>
    <mergeCell ref="J21:J24"/>
    <mergeCell ref="J29:J33"/>
    <mergeCell ref="J34:J39"/>
    <mergeCell ref="B25:B28"/>
    <mergeCell ref="B16:B20"/>
    <mergeCell ref="B21:B24"/>
    <mergeCell ref="B29:B33"/>
    <mergeCell ref="B34:B39"/>
    <mergeCell ref="I40:I45"/>
    <mergeCell ref="C82:C83"/>
    <mergeCell ref="F82:F83"/>
    <mergeCell ref="G82:G83"/>
    <mergeCell ref="H82:H83"/>
    <mergeCell ref="C3:H3"/>
    <mergeCell ref="C4:H4"/>
    <mergeCell ref="C6:H6"/>
    <mergeCell ref="C8:C9"/>
    <mergeCell ref="D8:D9"/>
    <mergeCell ref="E8:E9"/>
    <mergeCell ref="G54:G60"/>
    <mergeCell ref="G66:G69"/>
    <mergeCell ref="C80:C81"/>
    <mergeCell ref="G80:G81"/>
    <mergeCell ref="H80:H81"/>
    <mergeCell ref="H34:H35"/>
    <mergeCell ref="H36:H39"/>
    <mergeCell ref="H61:H62"/>
    <mergeCell ref="H46:H47"/>
    <mergeCell ref="H48:H49"/>
    <mergeCell ref="H26:H28"/>
    <mergeCell ref="H52:H53"/>
    <mergeCell ref="H66:H67"/>
    <mergeCell ref="H68:H69"/>
    <mergeCell ref="I80:I81"/>
    <mergeCell ref="C78:C79"/>
    <mergeCell ref="C76:C77"/>
    <mergeCell ref="D76:D77"/>
    <mergeCell ref="F76:F77"/>
    <mergeCell ref="G76:G77"/>
    <mergeCell ref="F78:F79"/>
    <mergeCell ref="G78:G79"/>
    <mergeCell ref="H78:H79"/>
    <mergeCell ref="I78:I79"/>
    <mergeCell ref="D78:D79"/>
    <mergeCell ref="I82:I83"/>
    <mergeCell ref="D82:D83"/>
    <mergeCell ref="H76:H77"/>
    <mergeCell ref="I76:I77"/>
    <mergeCell ref="D80:D81"/>
    <mergeCell ref="F80:F81"/>
    <mergeCell ref="G16:G20"/>
    <mergeCell ref="G21:G24"/>
    <mergeCell ref="G29:G33"/>
    <mergeCell ref="G34:G39"/>
    <mergeCell ref="G61:G65"/>
    <mergeCell ref="H16:H17"/>
    <mergeCell ref="H18:H20"/>
    <mergeCell ref="H21:H22"/>
    <mergeCell ref="H23:H24"/>
    <mergeCell ref="H29:H30"/>
    <mergeCell ref="H31:H33"/>
    <mergeCell ref="I16:I20"/>
    <mergeCell ref="I21:I24"/>
    <mergeCell ref="I29:I33"/>
    <mergeCell ref="I34:I39"/>
    <mergeCell ref="I61:I65"/>
    <mergeCell ref="I46:I49"/>
    <mergeCell ref="I25:I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ESTUDIO DE MERCADO VF 2025</vt:lpstr>
      <vt:lpstr>TASAS PROMEDIO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Nidia Yanit Parrado Martínez</dc:creator>
  <cp:keywords/>
  <dc:description/>
  <cp:lastModifiedBy>Jaime Molina</cp:lastModifiedBy>
  <cp:revision/>
  <cp:lastPrinted>2025-05-14T16:59:03Z</cp:lastPrinted>
  <dcterms:created xsi:type="dcterms:W3CDTF">2023-01-26T16:41:08Z</dcterms:created>
  <dcterms:modified xsi:type="dcterms:W3CDTF">2025-05-14T17:04:34Z</dcterms:modified>
  <cp:category/>
  <cp:contentStatus/>
</cp:coreProperties>
</file>